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Default Extension="gif" ContentType="image/gif"/>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omments10.xml" ContentType="application/vnd.openxmlformats-officedocument.spreadsheetml.comments+xml"/>
  <Override PartName="/xl/comments11.xml" ContentType="application/vnd.openxmlformats-officedocument.spreadsheetml.comments+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png" ContentType="image/png"/>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7665" yWindow="-15" windowWidth="7650" windowHeight="9315" activeTab="1"/>
  </bookViews>
  <sheets>
    <sheet name="LRR" sheetId="14" r:id="rId1"/>
    <sheet name="tires&amp;wheels" sheetId="26" r:id="rId2"/>
    <sheet name="Maintenance" sheetId="41" r:id="rId3"/>
    <sheet name="doe" sheetId="44" r:id="rId4"/>
    <sheet name="torque" sheetId="42" r:id="rId5"/>
    <sheet name="Leaf" sheetId="40" r:id="rId6"/>
    <sheet name="i-miev" sheetId="25" r:id="rId7"/>
    <sheet name="i-miev (eu6.066)" sheetId="43" r:id="rId8"/>
    <sheet name="i-miev (LRR 51psi)" sheetId="36" r:id="rId9"/>
    <sheet name="i-miev (LRR 51psi,no mirrors)" sheetId="37" r:id="rId10"/>
    <sheet name="i-miev (LRR 51psi-20%drag)" sheetId="38" r:id="rId11"/>
    <sheet name="tri-miev1" sheetId="35" r:id="rId12"/>
    <sheet name="tri-miev2" sheetId="33" r:id="rId13"/>
    <sheet name="tri-miev3" sheetId="34" r:id="rId14"/>
    <sheet name="i-miev (220km test)" sheetId="45" r:id="rId15"/>
    <sheet name="i-miev (220km test) (2)" sheetId="46" r:id="rId16"/>
  </sheets>
  <definedNames>
    <definedName name="_xlnm.Criteria" localSheetId="14">#REF!</definedName>
    <definedName name="_xlnm.Criteria" localSheetId="15">#REF!</definedName>
    <definedName name="_xlnm.Criteria" localSheetId="7">#REF!</definedName>
    <definedName name="_xlnm.Criteria" localSheetId="8">#REF!</definedName>
    <definedName name="_xlnm.Criteria" localSheetId="9">#REF!</definedName>
    <definedName name="_xlnm.Criteria" localSheetId="10">#REF!</definedName>
    <definedName name="_xlnm.Criteria" localSheetId="5">#REF!</definedName>
    <definedName name="_xlnm.Criteria">#REF!</definedName>
  </definedNames>
  <calcPr calcId="114210" iterate="1"/>
</workbook>
</file>

<file path=xl/calcChain.xml><?xml version="1.0" encoding="utf-8"?>
<calcChain xmlns="http://schemas.openxmlformats.org/spreadsheetml/2006/main">
  <c r="M74" i="26"/>
  <c r="N74"/>
  <c r="M73"/>
  <c r="N73"/>
  <c r="K73"/>
  <c r="K74"/>
  <c r="K68"/>
  <c r="L70"/>
  <c r="N72"/>
  <c r="M70"/>
  <c r="N70"/>
  <c r="M68"/>
  <c r="N68"/>
  <c r="N69"/>
  <c r="M72"/>
  <c r="M69"/>
  <c r="H97"/>
  <c r="X60"/>
  <c r="X59"/>
  <c r="T60"/>
  <c r="T59"/>
  <c r="P60"/>
  <c r="P59"/>
  <c r="N56"/>
  <c r="L55"/>
  <c r="K55"/>
  <c r="J55"/>
  <c r="F59"/>
  <c r="F56"/>
  <c r="U6"/>
  <c r="U5"/>
  <c r="N85"/>
  <c r="N84"/>
  <c r="N86"/>
  <c r="D94"/>
  <c r="D13"/>
  <c r="I17"/>
  <c r="I18"/>
  <c r="D93"/>
  <c r="D92"/>
  <c r="J93"/>
  <c r="J98"/>
  <c r="J99"/>
  <c r="E91"/>
  <c r="K92"/>
  <c r="K89"/>
  <c r="D91"/>
  <c r="D90"/>
  <c r="D89"/>
  <c r="J92"/>
  <c r="J91"/>
  <c r="J90"/>
  <c r="J89"/>
  <c r="J88"/>
  <c r="J95"/>
  <c r="J96"/>
  <c r="F13" i="25"/>
  <c r="O22"/>
  <c r="O23"/>
  <c r="O24"/>
  <c r="O25"/>
  <c r="O26"/>
  <c r="O27"/>
  <c r="O28"/>
  <c r="O29"/>
  <c r="O30"/>
  <c r="O31"/>
  <c r="O32"/>
  <c r="O33"/>
  <c r="O34"/>
  <c r="O35"/>
  <c r="O36"/>
  <c r="O37"/>
  <c r="O38"/>
  <c r="O39"/>
  <c r="O40"/>
  <c r="O21"/>
  <c r="N22"/>
  <c r="N23"/>
  <c r="N24"/>
  <c r="N25"/>
  <c r="N26"/>
  <c r="N27"/>
  <c r="N28"/>
  <c r="N29"/>
  <c r="N30"/>
  <c r="N31"/>
  <c r="N32"/>
  <c r="N33"/>
  <c r="N34"/>
  <c r="N35"/>
  <c r="N36"/>
  <c r="N37"/>
  <c r="N38"/>
  <c r="N39"/>
  <c r="N40"/>
  <c r="N21"/>
  <c r="I22" i="34"/>
  <c r="I23"/>
  <c r="I24"/>
  <c r="I25"/>
  <c r="I26"/>
  <c r="I27"/>
  <c r="I28"/>
  <c r="I29"/>
  <c r="I30"/>
  <c r="I31"/>
  <c r="I32"/>
  <c r="I33"/>
  <c r="I34"/>
  <c r="I35"/>
  <c r="I36"/>
  <c r="I37"/>
  <c r="I38"/>
  <c r="I39"/>
  <c r="I40"/>
  <c r="I22" i="33"/>
  <c r="I23"/>
  <c r="I24"/>
  <c r="I25"/>
  <c r="I26"/>
  <c r="I27"/>
  <c r="I28"/>
  <c r="I29"/>
  <c r="I30"/>
  <c r="I31"/>
  <c r="I32"/>
  <c r="I33"/>
  <c r="I34"/>
  <c r="I35"/>
  <c r="I36"/>
  <c r="I37"/>
  <c r="I38"/>
  <c r="I39"/>
  <c r="I40"/>
  <c r="I22" i="35"/>
  <c r="I23"/>
  <c r="I24"/>
  <c r="I25"/>
  <c r="I26"/>
  <c r="I27"/>
  <c r="I28"/>
  <c r="I29"/>
  <c r="I30"/>
  <c r="I31"/>
  <c r="I32"/>
  <c r="I33"/>
  <c r="I34"/>
  <c r="I35"/>
  <c r="I36"/>
  <c r="I37"/>
  <c r="I38"/>
  <c r="I39"/>
  <c r="I40"/>
  <c r="I22" i="38"/>
  <c r="I23"/>
  <c r="I24"/>
  <c r="I25"/>
  <c r="I26"/>
  <c r="I27"/>
  <c r="I28"/>
  <c r="I29"/>
  <c r="I30"/>
  <c r="I31"/>
  <c r="I32"/>
  <c r="I33"/>
  <c r="I34"/>
  <c r="I35"/>
  <c r="I36"/>
  <c r="I37"/>
  <c r="I38"/>
  <c r="I39"/>
  <c r="I40"/>
  <c r="I22" i="37"/>
  <c r="I23"/>
  <c r="I24"/>
  <c r="I25"/>
  <c r="I26"/>
  <c r="I27"/>
  <c r="I28"/>
  <c r="I29"/>
  <c r="I30"/>
  <c r="I31"/>
  <c r="I32"/>
  <c r="I33"/>
  <c r="I34"/>
  <c r="I35"/>
  <c r="I36"/>
  <c r="I37"/>
  <c r="I38"/>
  <c r="I39"/>
  <c r="I40"/>
  <c r="I22" i="36"/>
  <c r="I23"/>
  <c r="I24"/>
  <c r="I25"/>
  <c r="I26"/>
  <c r="I27"/>
  <c r="I28"/>
  <c r="I29"/>
  <c r="I30"/>
  <c r="I31"/>
  <c r="I32"/>
  <c r="I33"/>
  <c r="I34"/>
  <c r="I35"/>
  <c r="I36"/>
  <c r="I37"/>
  <c r="I38"/>
  <c r="I39"/>
  <c r="I40"/>
  <c r="I22" i="43"/>
  <c r="I23"/>
  <c r="I24"/>
  <c r="I25"/>
  <c r="I26"/>
  <c r="I27"/>
  <c r="I28"/>
  <c r="I29"/>
  <c r="I30"/>
  <c r="I31"/>
  <c r="I32"/>
  <c r="I33"/>
  <c r="I34"/>
  <c r="I35"/>
  <c r="I36"/>
  <c r="I37"/>
  <c r="I38"/>
  <c r="I39"/>
  <c r="I40"/>
  <c r="I22" i="25"/>
  <c r="I23"/>
  <c r="I24"/>
  <c r="I25"/>
  <c r="I26"/>
  <c r="I27"/>
  <c r="I28"/>
  <c r="I29"/>
  <c r="I30"/>
  <c r="I31"/>
  <c r="I32"/>
  <c r="I33"/>
  <c r="I34"/>
  <c r="I35"/>
  <c r="I36"/>
  <c r="I37"/>
  <c r="I38"/>
  <c r="I39"/>
  <c r="I40"/>
  <c r="E40"/>
  <c r="E39"/>
  <c r="E38"/>
  <c r="E37"/>
  <c r="E36"/>
  <c r="E35"/>
  <c r="E34"/>
  <c r="E33"/>
  <c r="E32"/>
  <c r="E31"/>
  <c r="E30"/>
  <c r="E29"/>
  <c r="E28"/>
  <c r="E27"/>
  <c r="E26"/>
  <c r="E25"/>
  <c r="E24"/>
  <c r="E23"/>
  <c r="E22"/>
  <c r="E21"/>
  <c r="E26" i="38"/>
  <c r="E26" i="37"/>
  <c r="E26" i="36"/>
  <c r="E40" i="43"/>
  <c r="E39"/>
  <c r="E38"/>
  <c r="E37"/>
  <c r="E36"/>
  <c r="E35"/>
  <c r="E34"/>
  <c r="E33"/>
  <c r="E32"/>
  <c r="E31"/>
  <c r="E30"/>
  <c r="E29"/>
  <c r="E28"/>
  <c r="E27"/>
  <c r="E26"/>
  <c r="E25"/>
  <c r="E24"/>
  <c r="E23"/>
  <c r="E22"/>
  <c r="E21"/>
  <c r="E40" i="36"/>
  <c r="E39"/>
  <c r="E38"/>
  <c r="E37"/>
  <c r="E36"/>
  <c r="E35"/>
  <c r="E34"/>
  <c r="E33"/>
  <c r="E32"/>
  <c r="E31"/>
  <c r="E30"/>
  <c r="E29"/>
  <c r="E28"/>
  <c r="E27"/>
  <c r="E25"/>
  <c r="E24"/>
  <c r="E23"/>
  <c r="E22"/>
  <c r="E21"/>
  <c r="E40" i="37"/>
  <c r="E39"/>
  <c r="E38"/>
  <c r="E37"/>
  <c r="E36"/>
  <c r="E35"/>
  <c r="E34"/>
  <c r="E33"/>
  <c r="E32"/>
  <c r="E31"/>
  <c r="E30"/>
  <c r="E29"/>
  <c r="E28"/>
  <c r="E27"/>
  <c r="E25"/>
  <c r="E24"/>
  <c r="E23"/>
  <c r="E22"/>
  <c r="E21"/>
  <c r="E40" i="38"/>
  <c r="E39"/>
  <c r="E38"/>
  <c r="E37"/>
  <c r="E36"/>
  <c r="E35"/>
  <c r="E34"/>
  <c r="E33"/>
  <c r="E32"/>
  <c r="E31"/>
  <c r="E30"/>
  <c r="E29"/>
  <c r="E28"/>
  <c r="E27"/>
  <c r="E25"/>
  <c r="E24"/>
  <c r="E23"/>
  <c r="E22"/>
  <c r="E21"/>
  <c r="E40" i="35"/>
  <c r="E39"/>
  <c r="E38"/>
  <c r="E37"/>
  <c r="E36"/>
  <c r="E35"/>
  <c r="E34"/>
  <c r="E33"/>
  <c r="E32"/>
  <c r="E31"/>
  <c r="E30"/>
  <c r="E29"/>
  <c r="E28"/>
  <c r="E27"/>
  <c r="E26"/>
  <c r="E25"/>
  <c r="E24"/>
  <c r="E23"/>
  <c r="E22"/>
  <c r="E21"/>
  <c r="E40" i="33"/>
  <c r="E39"/>
  <c r="E38"/>
  <c r="E37"/>
  <c r="E36"/>
  <c r="E35"/>
  <c r="E34"/>
  <c r="E33"/>
  <c r="E32"/>
  <c r="E31"/>
  <c r="E30"/>
  <c r="E29"/>
  <c r="E28"/>
  <c r="E27"/>
  <c r="E26"/>
  <c r="E25"/>
  <c r="E24"/>
  <c r="E23"/>
  <c r="E22"/>
  <c r="E21"/>
  <c r="E40" i="34"/>
  <c r="E39"/>
  <c r="E38"/>
  <c r="E37"/>
  <c r="E36"/>
  <c r="E35"/>
  <c r="E34"/>
  <c r="E33"/>
  <c r="E32"/>
  <c r="E31"/>
  <c r="E30"/>
  <c r="E29"/>
  <c r="E28"/>
  <c r="E27"/>
  <c r="E26"/>
  <c r="E25"/>
  <c r="E24"/>
  <c r="E23"/>
  <c r="E22"/>
  <c r="E21"/>
  <c r="E40" i="45"/>
  <c r="E39"/>
  <c r="E38"/>
  <c r="E37"/>
  <c r="E36"/>
  <c r="E35"/>
  <c r="E34"/>
  <c r="E33"/>
  <c r="E32"/>
  <c r="E31"/>
  <c r="E30"/>
  <c r="E29"/>
  <c r="E28"/>
  <c r="E27"/>
  <c r="E26"/>
  <c r="E25"/>
  <c r="E24"/>
  <c r="E23"/>
  <c r="E22"/>
  <c r="E21"/>
  <c r="I22" i="46"/>
  <c r="I23"/>
  <c r="I24"/>
  <c r="I25"/>
  <c r="I26"/>
  <c r="I27"/>
  <c r="I28"/>
  <c r="I29"/>
  <c r="I30"/>
  <c r="I31"/>
  <c r="I32"/>
  <c r="I33"/>
  <c r="I34"/>
  <c r="I35"/>
  <c r="I36"/>
  <c r="I37"/>
  <c r="I38"/>
  <c r="I39"/>
  <c r="I40"/>
  <c r="M34" i="25"/>
  <c r="M32"/>
  <c r="M29"/>
  <c r="A40" i="46"/>
  <c r="B40"/>
  <c r="A39"/>
  <c r="J39"/>
  <c r="K39"/>
  <c r="J38"/>
  <c r="K38"/>
  <c r="A38"/>
  <c r="C38"/>
  <c r="A37"/>
  <c r="J36"/>
  <c r="K36"/>
  <c r="A36"/>
  <c r="C36"/>
  <c r="A35"/>
  <c r="C35"/>
  <c r="C34"/>
  <c r="A34"/>
  <c r="J34"/>
  <c r="K34"/>
  <c r="A33"/>
  <c r="J33"/>
  <c r="K33"/>
  <c r="A32"/>
  <c r="J32"/>
  <c r="K32"/>
  <c r="J31"/>
  <c r="K31"/>
  <c r="A31"/>
  <c r="C31"/>
  <c r="A30"/>
  <c r="B30"/>
  <c r="D30"/>
  <c r="E30"/>
  <c r="N29"/>
  <c r="J29"/>
  <c r="K29"/>
  <c r="A29"/>
  <c r="C29"/>
  <c r="A28"/>
  <c r="N27"/>
  <c r="J27"/>
  <c r="K27"/>
  <c r="A27"/>
  <c r="C27"/>
  <c r="N26"/>
  <c r="J26"/>
  <c r="K26"/>
  <c r="C26"/>
  <c r="B26"/>
  <c r="N25"/>
  <c r="J25"/>
  <c r="K25"/>
  <c r="A25"/>
  <c r="C25"/>
  <c r="A24"/>
  <c r="N23"/>
  <c r="J23"/>
  <c r="K23"/>
  <c r="A23"/>
  <c r="C23"/>
  <c r="A22"/>
  <c r="N21"/>
  <c r="J21"/>
  <c r="K21"/>
  <c r="A21"/>
  <c r="C21"/>
  <c r="F15"/>
  <c r="A6"/>
  <c r="A11"/>
  <c r="H30"/>
  <c r="F30"/>
  <c r="G30"/>
  <c r="M30"/>
  <c r="J28"/>
  <c r="K28"/>
  <c r="C28"/>
  <c r="N28"/>
  <c r="B28"/>
  <c r="D28"/>
  <c r="E28"/>
  <c r="N24"/>
  <c r="J24"/>
  <c r="K24"/>
  <c r="C24"/>
  <c r="B24"/>
  <c r="D24"/>
  <c r="E24"/>
  <c r="J30"/>
  <c r="K30"/>
  <c r="N30"/>
  <c r="C30"/>
  <c r="D26"/>
  <c r="E26"/>
  <c r="J37"/>
  <c r="K37"/>
  <c r="C37"/>
  <c r="B37"/>
  <c r="D37"/>
  <c r="E37"/>
  <c r="B32"/>
  <c r="D32"/>
  <c r="E32"/>
  <c r="C32"/>
  <c r="B39"/>
  <c r="D39"/>
  <c r="E39"/>
  <c r="J22"/>
  <c r="K22"/>
  <c r="C22"/>
  <c r="N22"/>
  <c r="B22"/>
  <c r="D22"/>
  <c r="E22"/>
  <c r="C39"/>
  <c r="B34"/>
  <c r="D34"/>
  <c r="E34"/>
  <c r="D40"/>
  <c r="E40"/>
  <c r="C40"/>
  <c r="B33"/>
  <c r="D33"/>
  <c r="E33"/>
  <c r="C33"/>
  <c r="B38"/>
  <c r="D38"/>
  <c r="E38"/>
  <c r="J35"/>
  <c r="K35"/>
  <c r="B27"/>
  <c r="D27"/>
  <c r="E27"/>
  <c r="B29"/>
  <c r="D29"/>
  <c r="E29"/>
  <c r="B31"/>
  <c r="D31"/>
  <c r="E31"/>
  <c r="B21"/>
  <c r="D21"/>
  <c r="E21"/>
  <c r="B23"/>
  <c r="D23"/>
  <c r="E23"/>
  <c r="B25"/>
  <c r="D25"/>
  <c r="E25"/>
  <c r="J40"/>
  <c r="K40"/>
  <c r="B36"/>
  <c r="D36"/>
  <c r="E36"/>
  <c r="B35"/>
  <c r="D35"/>
  <c r="E35"/>
  <c r="H39" i="45"/>
  <c r="F39"/>
  <c r="G39"/>
  <c r="H38"/>
  <c r="F38"/>
  <c r="G38"/>
  <c r="H37"/>
  <c r="F37"/>
  <c r="G37"/>
  <c r="H36"/>
  <c r="F36"/>
  <c r="G36"/>
  <c r="H35"/>
  <c r="F35"/>
  <c r="G35"/>
  <c r="H34"/>
  <c r="F34"/>
  <c r="G34"/>
  <c r="H33"/>
  <c r="F33"/>
  <c r="G33"/>
  <c r="H32"/>
  <c r="F32"/>
  <c r="G32"/>
  <c r="H31"/>
  <c r="F31"/>
  <c r="G31"/>
  <c r="H30"/>
  <c r="F30"/>
  <c r="G30"/>
  <c r="H29"/>
  <c r="F29"/>
  <c r="G29"/>
  <c r="H28"/>
  <c r="F28"/>
  <c r="G28"/>
  <c r="H27"/>
  <c r="F27"/>
  <c r="G27"/>
  <c r="H26"/>
  <c r="F26"/>
  <c r="G26"/>
  <c r="H25"/>
  <c r="F25"/>
  <c r="G25"/>
  <c r="H24"/>
  <c r="F24"/>
  <c r="G24"/>
  <c r="H23"/>
  <c r="F23"/>
  <c r="G23"/>
  <c r="H22"/>
  <c r="F22"/>
  <c r="G22"/>
  <c r="H21"/>
  <c r="F21"/>
  <c r="G21"/>
  <c r="H22" i="46"/>
  <c r="F22"/>
  <c r="G22"/>
  <c r="M22"/>
  <c r="H39"/>
  <c r="F39"/>
  <c r="G39"/>
  <c r="F35"/>
  <c r="G35"/>
  <c r="H35"/>
  <c r="H37"/>
  <c r="F37"/>
  <c r="G37"/>
  <c r="H25"/>
  <c r="F25"/>
  <c r="G25"/>
  <c r="M25"/>
  <c r="H26"/>
  <c r="F26"/>
  <c r="G26"/>
  <c r="M26"/>
  <c r="H21"/>
  <c r="F21"/>
  <c r="G21"/>
  <c r="M21"/>
  <c r="F29"/>
  <c r="G29"/>
  <c r="M29"/>
  <c r="H29"/>
  <c r="F27"/>
  <c r="G27"/>
  <c r="M27"/>
  <c r="H27"/>
  <c r="H38"/>
  <c r="F38"/>
  <c r="G38"/>
  <c r="H28"/>
  <c r="F28"/>
  <c r="G28"/>
  <c r="M28"/>
  <c r="H32"/>
  <c r="F32"/>
  <c r="G32"/>
  <c r="H36"/>
  <c r="F36"/>
  <c r="G36"/>
  <c r="F23"/>
  <c r="G23"/>
  <c r="M23"/>
  <c r="H23"/>
  <c r="F31"/>
  <c r="G31"/>
  <c r="H31"/>
  <c r="H24"/>
  <c r="F24"/>
  <c r="G24"/>
  <c r="M24"/>
  <c r="H33"/>
  <c r="F33"/>
  <c r="G33"/>
  <c r="F40"/>
  <c r="G40"/>
  <c r="H40"/>
  <c r="H34"/>
  <c r="F34"/>
  <c r="G34"/>
  <c r="J40" i="38"/>
  <c r="J39"/>
  <c r="J38"/>
  <c r="J37"/>
  <c r="J36"/>
  <c r="J35"/>
  <c r="J34"/>
  <c r="J33"/>
  <c r="J32"/>
  <c r="J31"/>
  <c r="J30"/>
  <c r="J29"/>
  <c r="J28"/>
  <c r="J27"/>
  <c r="J26"/>
  <c r="J25"/>
  <c r="J24"/>
  <c r="J23"/>
  <c r="J22"/>
  <c r="J21"/>
  <c r="J40" i="37"/>
  <c r="J39"/>
  <c r="J38"/>
  <c r="J37"/>
  <c r="J36"/>
  <c r="J35"/>
  <c r="J34"/>
  <c r="J33"/>
  <c r="J32"/>
  <c r="J31"/>
  <c r="J30"/>
  <c r="J29"/>
  <c r="J28"/>
  <c r="J27"/>
  <c r="J26"/>
  <c r="J25"/>
  <c r="J24"/>
  <c r="J23"/>
  <c r="J22"/>
  <c r="J21"/>
  <c r="J40" i="36"/>
  <c r="J39"/>
  <c r="J38"/>
  <c r="J37"/>
  <c r="J36"/>
  <c r="J35"/>
  <c r="J34"/>
  <c r="J33"/>
  <c r="J32"/>
  <c r="J31"/>
  <c r="J30"/>
  <c r="J29"/>
  <c r="J28"/>
  <c r="J27"/>
  <c r="J26"/>
  <c r="J25"/>
  <c r="J24"/>
  <c r="J23"/>
  <c r="J22"/>
  <c r="J21"/>
  <c r="J40" i="43"/>
  <c r="J39"/>
  <c r="J38"/>
  <c r="J37"/>
  <c r="J36"/>
  <c r="J35"/>
  <c r="J34"/>
  <c r="J33"/>
  <c r="J32"/>
  <c r="J31"/>
  <c r="J30"/>
  <c r="J29"/>
  <c r="J28"/>
  <c r="J27"/>
  <c r="J26"/>
  <c r="J25"/>
  <c r="J24"/>
  <c r="J23"/>
  <c r="J22"/>
  <c r="J21"/>
  <c r="J21" i="45"/>
  <c r="J22"/>
  <c r="J23"/>
  <c r="J24"/>
  <c r="J25"/>
  <c r="J26"/>
  <c r="J27"/>
  <c r="J28"/>
  <c r="J29"/>
  <c r="J30"/>
  <c r="J31"/>
  <c r="J32"/>
  <c r="J33"/>
  <c r="J34"/>
  <c r="J35"/>
  <c r="J36"/>
  <c r="K36"/>
  <c r="J37"/>
  <c r="J38"/>
  <c r="K38"/>
  <c r="J39"/>
  <c r="J40"/>
  <c r="K26"/>
  <c r="K24"/>
  <c r="K22"/>
  <c r="J22" i="25"/>
  <c r="J23"/>
  <c r="J24"/>
  <c r="J25"/>
  <c r="J26"/>
  <c r="J27"/>
  <c r="J28"/>
  <c r="J29"/>
  <c r="J30"/>
  <c r="J31"/>
  <c r="J32"/>
  <c r="J33"/>
  <c r="J34"/>
  <c r="J35"/>
  <c r="J36"/>
  <c r="J37"/>
  <c r="J38"/>
  <c r="J39"/>
  <c r="J40"/>
  <c r="J21"/>
  <c r="F15" i="34"/>
  <c r="F15" i="33"/>
  <c r="F15" i="35"/>
  <c r="H40" i="38"/>
  <c r="F40"/>
  <c r="G40"/>
  <c r="H39"/>
  <c r="F39"/>
  <c r="G39"/>
  <c r="H38"/>
  <c r="F38"/>
  <c r="G38"/>
  <c r="H37"/>
  <c r="F37"/>
  <c r="G37"/>
  <c r="H36"/>
  <c r="F36"/>
  <c r="G36"/>
  <c r="H35"/>
  <c r="F35"/>
  <c r="G35"/>
  <c r="H34"/>
  <c r="F34"/>
  <c r="G34"/>
  <c r="H33"/>
  <c r="F33"/>
  <c r="G33"/>
  <c r="H32"/>
  <c r="F32"/>
  <c r="G32"/>
  <c r="H31"/>
  <c r="F31"/>
  <c r="G31"/>
  <c r="H30"/>
  <c r="F30"/>
  <c r="G30"/>
  <c r="H29"/>
  <c r="F29"/>
  <c r="G29"/>
  <c r="H28"/>
  <c r="F28"/>
  <c r="G28"/>
  <c r="H27"/>
  <c r="F27"/>
  <c r="G27"/>
  <c r="H26"/>
  <c r="F26"/>
  <c r="G26"/>
  <c r="H25"/>
  <c r="F25"/>
  <c r="G25"/>
  <c r="H24"/>
  <c r="F24"/>
  <c r="G24"/>
  <c r="H23"/>
  <c r="F23"/>
  <c r="G23"/>
  <c r="H22"/>
  <c r="F22"/>
  <c r="G22"/>
  <c r="H21"/>
  <c r="F21"/>
  <c r="G21"/>
  <c r="H40" i="37"/>
  <c r="F40"/>
  <c r="G40"/>
  <c r="H39"/>
  <c r="F39"/>
  <c r="G39"/>
  <c r="H38"/>
  <c r="F38"/>
  <c r="G38"/>
  <c r="H37"/>
  <c r="F37"/>
  <c r="G37"/>
  <c r="H36"/>
  <c r="F36"/>
  <c r="G36"/>
  <c r="H35"/>
  <c r="F35"/>
  <c r="G35"/>
  <c r="H34"/>
  <c r="F34"/>
  <c r="G34"/>
  <c r="H33"/>
  <c r="F33"/>
  <c r="G33"/>
  <c r="H32"/>
  <c r="F32"/>
  <c r="G32"/>
  <c r="H31"/>
  <c r="F31"/>
  <c r="G31"/>
  <c r="H30"/>
  <c r="F30"/>
  <c r="G30"/>
  <c r="H29"/>
  <c r="F29"/>
  <c r="G29"/>
  <c r="H28"/>
  <c r="F28"/>
  <c r="G28"/>
  <c r="H27"/>
  <c r="F27"/>
  <c r="G27"/>
  <c r="H26"/>
  <c r="F26"/>
  <c r="G26"/>
  <c r="H25"/>
  <c r="F25"/>
  <c r="G25"/>
  <c r="H24"/>
  <c r="F24"/>
  <c r="G24"/>
  <c r="H23"/>
  <c r="F23"/>
  <c r="G23"/>
  <c r="H22"/>
  <c r="F22"/>
  <c r="G22"/>
  <c r="H21"/>
  <c r="F21"/>
  <c r="G21"/>
  <c r="H40" i="36"/>
  <c r="F40"/>
  <c r="G40"/>
  <c r="H39"/>
  <c r="F39"/>
  <c r="G39"/>
  <c r="H38"/>
  <c r="F38"/>
  <c r="G38"/>
  <c r="H37"/>
  <c r="F37"/>
  <c r="G37"/>
  <c r="H36"/>
  <c r="F36"/>
  <c r="G36"/>
  <c r="H35"/>
  <c r="F35"/>
  <c r="G35"/>
  <c r="H34"/>
  <c r="F34"/>
  <c r="G34"/>
  <c r="H33"/>
  <c r="F33"/>
  <c r="G33"/>
  <c r="H32"/>
  <c r="F32"/>
  <c r="G32"/>
  <c r="H31"/>
  <c r="F31"/>
  <c r="G31"/>
  <c r="H30"/>
  <c r="F30"/>
  <c r="G30"/>
  <c r="H29"/>
  <c r="F29"/>
  <c r="G29"/>
  <c r="H28"/>
  <c r="F28"/>
  <c r="G28"/>
  <c r="H27"/>
  <c r="F27"/>
  <c r="G27"/>
  <c r="H26"/>
  <c r="F26"/>
  <c r="G26"/>
  <c r="H25"/>
  <c r="F25"/>
  <c r="G25"/>
  <c r="H24"/>
  <c r="F24"/>
  <c r="G24"/>
  <c r="H23"/>
  <c r="F23"/>
  <c r="G23"/>
  <c r="H22"/>
  <c r="F22"/>
  <c r="G22"/>
  <c r="H21"/>
  <c r="F21"/>
  <c r="G21"/>
  <c r="H40" i="43"/>
  <c r="F40"/>
  <c r="G40"/>
  <c r="H39"/>
  <c r="F39"/>
  <c r="G39"/>
  <c r="H38"/>
  <c r="F38"/>
  <c r="G38"/>
  <c r="H37"/>
  <c r="F37"/>
  <c r="G37"/>
  <c r="H36"/>
  <c r="F36"/>
  <c r="G36"/>
  <c r="H35"/>
  <c r="F35"/>
  <c r="G35"/>
  <c r="H34"/>
  <c r="F34"/>
  <c r="G34"/>
  <c r="H33"/>
  <c r="F33"/>
  <c r="G33"/>
  <c r="H32"/>
  <c r="F32"/>
  <c r="G32"/>
  <c r="H31"/>
  <c r="F31"/>
  <c r="G31"/>
  <c r="H30"/>
  <c r="F30"/>
  <c r="G30"/>
  <c r="H29"/>
  <c r="F29"/>
  <c r="G29"/>
  <c r="H28"/>
  <c r="F28"/>
  <c r="G28"/>
  <c r="H27"/>
  <c r="F27"/>
  <c r="G27"/>
  <c r="H26"/>
  <c r="F26"/>
  <c r="G26"/>
  <c r="H25"/>
  <c r="F25"/>
  <c r="G25"/>
  <c r="H24"/>
  <c r="F24"/>
  <c r="G24"/>
  <c r="H23"/>
  <c r="F23"/>
  <c r="G23"/>
  <c r="H22"/>
  <c r="F22"/>
  <c r="G22"/>
  <c r="H21"/>
  <c r="F21"/>
  <c r="G21"/>
  <c r="F22" i="25"/>
  <c r="F23"/>
  <c r="F24"/>
  <c r="F25"/>
  <c r="F26"/>
  <c r="F27"/>
  <c r="F28"/>
  <c r="F29"/>
  <c r="F30"/>
  <c r="F31"/>
  <c r="F32"/>
  <c r="F33"/>
  <c r="F34"/>
  <c r="F35"/>
  <c r="F36"/>
  <c r="F37"/>
  <c r="F38"/>
  <c r="F39"/>
  <c r="F40"/>
  <c r="F21"/>
  <c r="N22" i="45"/>
  <c r="N23"/>
  <c r="N24"/>
  <c r="N25"/>
  <c r="N26"/>
  <c r="N27"/>
  <c r="N28"/>
  <c r="N29"/>
  <c r="N30"/>
  <c r="N21"/>
  <c r="M22"/>
  <c r="M23"/>
  <c r="M24"/>
  <c r="M25"/>
  <c r="M27"/>
  <c r="M28"/>
  <c r="M29"/>
  <c r="M30"/>
  <c r="M21"/>
  <c r="A40"/>
  <c r="A39"/>
  <c r="A38"/>
  <c r="C38"/>
  <c r="A37"/>
  <c r="A36"/>
  <c r="C36"/>
  <c r="A35"/>
  <c r="A34"/>
  <c r="K34"/>
  <c r="A33"/>
  <c r="K33"/>
  <c r="A32"/>
  <c r="K32"/>
  <c r="K31"/>
  <c r="A31"/>
  <c r="C31"/>
  <c r="A30"/>
  <c r="K30"/>
  <c r="K29"/>
  <c r="C29"/>
  <c r="B29"/>
  <c r="D29"/>
  <c r="A29"/>
  <c r="A28"/>
  <c r="K28"/>
  <c r="K27"/>
  <c r="A27"/>
  <c r="C27"/>
  <c r="C26"/>
  <c r="A25"/>
  <c r="A24"/>
  <c r="C24"/>
  <c r="A23"/>
  <c r="A22"/>
  <c r="C22"/>
  <c r="A21"/>
  <c r="F15"/>
  <c r="A6"/>
  <c r="A11"/>
  <c r="K39"/>
  <c r="K40"/>
  <c r="K37"/>
  <c r="K21"/>
  <c r="K25"/>
  <c r="K23"/>
  <c r="C23"/>
  <c r="C37"/>
  <c r="B23"/>
  <c r="D23"/>
  <c r="B32"/>
  <c r="D32"/>
  <c r="C32"/>
  <c r="B37"/>
  <c r="D37"/>
  <c r="B25"/>
  <c r="D25"/>
  <c r="B34"/>
  <c r="D34"/>
  <c r="C25"/>
  <c r="C34"/>
  <c r="B39"/>
  <c r="D39"/>
  <c r="C39"/>
  <c r="B22"/>
  <c r="D22"/>
  <c r="B30"/>
  <c r="D30"/>
  <c r="C30"/>
  <c r="B27"/>
  <c r="D27"/>
  <c r="B35"/>
  <c r="D35"/>
  <c r="K35"/>
  <c r="C35"/>
  <c r="B28"/>
  <c r="D28"/>
  <c r="B40"/>
  <c r="D40"/>
  <c r="C28"/>
  <c r="C40"/>
  <c r="B21"/>
  <c r="D21"/>
  <c r="B33"/>
  <c r="D33"/>
  <c r="C21"/>
  <c r="C33"/>
  <c r="B26"/>
  <c r="D26"/>
  <c r="B38"/>
  <c r="D38"/>
  <c r="B31"/>
  <c r="D31"/>
  <c r="B24"/>
  <c r="D24"/>
  <c r="B36"/>
  <c r="D36"/>
  <c r="L28" i="42"/>
  <c r="L27"/>
  <c r="L26"/>
  <c r="L8"/>
  <c r="L9"/>
  <c r="L10"/>
  <c r="L11"/>
  <c r="L12"/>
  <c r="L13"/>
  <c r="L14"/>
  <c r="L15"/>
  <c r="L16"/>
  <c r="L17"/>
  <c r="L18"/>
  <c r="L19"/>
  <c r="L20"/>
  <c r="L21"/>
  <c r="L22"/>
  <c r="L23"/>
  <c r="L24"/>
  <c r="L7"/>
  <c r="H40" i="45"/>
  <c r="F40"/>
  <c r="G40"/>
  <c r="M26"/>
  <c r="A36" i="25"/>
  <c r="N26" i="42"/>
  <c r="N27"/>
  <c r="N28"/>
  <c r="N25"/>
  <c r="M24"/>
  <c r="N24"/>
  <c r="M23"/>
  <c r="N23"/>
  <c r="N22"/>
  <c r="M22"/>
  <c r="M21"/>
  <c r="N21"/>
  <c r="M20"/>
  <c r="N20"/>
  <c r="M19"/>
  <c r="N19"/>
  <c r="M18"/>
  <c r="N18"/>
  <c r="O14"/>
  <c r="M16"/>
  <c r="N16"/>
  <c r="M17"/>
  <c r="N17"/>
  <c r="M13"/>
  <c r="O13"/>
  <c r="M12"/>
  <c r="O12"/>
  <c r="O11"/>
  <c r="M11"/>
  <c r="O7"/>
  <c r="O8"/>
  <c r="O9"/>
  <c r="O10"/>
  <c r="A40" i="43"/>
  <c r="B40"/>
  <c r="A39"/>
  <c r="K38"/>
  <c r="A38"/>
  <c r="C38"/>
  <c r="A37"/>
  <c r="C37"/>
  <c r="K36"/>
  <c r="A36"/>
  <c r="C36"/>
  <c r="A35"/>
  <c r="C35"/>
  <c r="A34"/>
  <c r="K34"/>
  <c r="A33"/>
  <c r="K33"/>
  <c r="A32"/>
  <c r="K32"/>
  <c r="K31"/>
  <c r="A31"/>
  <c r="C31"/>
  <c r="A30"/>
  <c r="C30"/>
  <c r="K29"/>
  <c r="C29"/>
  <c r="B29"/>
  <c r="A29"/>
  <c r="A28"/>
  <c r="B28"/>
  <c r="A27"/>
  <c r="K26"/>
  <c r="A26"/>
  <c r="C26"/>
  <c r="A25"/>
  <c r="C25"/>
  <c r="K24"/>
  <c r="A24"/>
  <c r="C24"/>
  <c r="A23"/>
  <c r="C23"/>
  <c r="A22"/>
  <c r="K22"/>
  <c r="A21"/>
  <c r="K21"/>
  <c r="F15"/>
  <c r="A6"/>
  <c r="A11"/>
  <c r="D29"/>
  <c r="B22"/>
  <c r="D22"/>
  <c r="C22"/>
  <c r="B34"/>
  <c r="D34"/>
  <c r="C34"/>
  <c r="K27"/>
  <c r="C27"/>
  <c r="B27"/>
  <c r="D27"/>
  <c r="D28"/>
  <c r="K39"/>
  <c r="C39"/>
  <c r="B39"/>
  <c r="D39"/>
  <c r="D40"/>
  <c r="K25"/>
  <c r="C28"/>
  <c r="K37"/>
  <c r="C40"/>
  <c r="B21"/>
  <c r="D21"/>
  <c r="B33"/>
  <c r="D33"/>
  <c r="C21"/>
  <c r="K30"/>
  <c r="C33"/>
  <c r="B26"/>
  <c r="D26"/>
  <c r="B38"/>
  <c r="D38"/>
  <c r="K23"/>
  <c r="K35"/>
  <c r="B31"/>
  <c r="D31"/>
  <c r="K28"/>
  <c r="K40"/>
  <c r="B24"/>
  <c r="D24"/>
  <c r="B36"/>
  <c r="D36"/>
  <c r="B32"/>
  <c r="D32"/>
  <c r="C32"/>
  <c r="B25"/>
  <c r="D25"/>
  <c r="B37"/>
  <c r="D37"/>
  <c r="B30"/>
  <c r="D30"/>
  <c r="B23"/>
  <c r="D23"/>
  <c r="B35"/>
  <c r="D35"/>
  <c r="A38" i="40"/>
  <c r="C38"/>
  <c r="A13"/>
  <c r="A37"/>
  <c r="C37"/>
  <c r="A3"/>
  <c r="A2"/>
  <c r="A40"/>
  <c r="J40"/>
  <c r="K40"/>
  <c r="A39"/>
  <c r="J39"/>
  <c r="K39"/>
  <c r="A36"/>
  <c r="C36"/>
  <c r="A35"/>
  <c r="B35"/>
  <c r="A34"/>
  <c r="B34"/>
  <c r="A33"/>
  <c r="J33"/>
  <c r="K33"/>
  <c r="A32"/>
  <c r="J32"/>
  <c r="K32"/>
  <c r="A31"/>
  <c r="J31"/>
  <c r="K31"/>
  <c r="A30"/>
  <c r="J30"/>
  <c r="K30"/>
  <c r="A29"/>
  <c r="C29"/>
  <c r="A28"/>
  <c r="C28"/>
  <c r="A27"/>
  <c r="J27"/>
  <c r="K27"/>
  <c r="A26"/>
  <c r="J26"/>
  <c r="K26"/>
  <c r="A25"/>
  <c r="J25"/>
  <c r="K25"/>
  <c r="A24"/>
  <c r="C24"/>
  <c r="A23"/>
  <c r="J23"/>
  <c r="K23"/>
  <c r="A22"/>
  <c r="B22"/>
  <c r="A21"/>
  <c r="J21"/>
  <c r="K21"/>
  <c r="A6"/>
  <c r="A11"/>
  <c r="A6" i="38"/>
  <c r="A40"/>
  <c r="K40"/>
  <c r="A39"/>
  <c r="K39"/>
  <c r="K38"/>
  <c r="A38"/>
  <c r="C38"/>
  <c r="A37"/>
  <c r="C37"/>
  <c r="K36"/>
  <c r="A36"/>
  <c r="C36"/>
  <c r="A35"/>
  <c r="K35"/>
  <c r="A34"/>
  <c r="K34"/>
  <c r="K33"/>
  <c r="A33"/>
  <c r="A32"/>
  <c r="K31"/>
  <c r="A31"/>
  <c r="C31"/>
  <c r="A30"/>
  <c r="K30"/>
  <c r="K29"/>
  <c r="C29"/>
  <c r="B29"/>
  <c r="D29"/>
  <c r="A29"/>
  <c r="A28"/>
  <c r="K28"/>
  <c r="A27"/>
  <c r="K27"/>
  <c r="K26"/>
  <c r="A26"/>
  <c r="C26"/>
  <c r="A25"/>
  <c r="K25"/>
  <c r="K24"/>
  <c r="A24"/>
  <c r="C24"/>
  <c r="A23"/>
  <c r="K23"/>
  <c r="A22"/>
  <c r="K22"/>
  <c r="A21"/>
  <c r="K21"/>
  <c r="F15"/>
  <c r="A11"/>
  <c r="A6" i="37"/>
  <c r="A11"/>
  <c r="K40"/>
  <c r="B40"/>
  <c r="D40"/>
  <c r="A40"/>
  <c r="C40"/>
  <c r="A39"/>
  <c r="K38"/>
  <c r="C38"/>
  <c r="A38"/>
  <c r="B38"/>
  <c r="D38"/>
  <c r="A37"/>
  <c r="B37"/>
  <c r="D37"/>
  <c r="K36"/>
  <c r="C36"/>
  <c r="B36"/>
  <c r="D36"/>
  <c r="A36"/>
  <c r="A35"/>
  <c r="K35"/>
  <c r="A34"/>
  <c r="K34"/>
  <c r="K33"/>
  <c r="A33"/>
  <c r="C33"/>
  <c r="A32"/>
  <c r="C32"/>
  <c r="K31"/>
  <c r="D31"/>
  <c r="C31"/>
  <c r="B31"/>
  <c r="A31"/>
  <c r="A30"/>
  <c r="K30"/>
  <c r="C29"/>
  <c r="A29"/>
  <c r="K29"/>
  <c r="K28"/>
  <c r="A28"/>
  <c r="C28"/>
  <c r="A27"/>
  <c r="B27"/>
  <c r="D27"/>
  <c r="K26"/>
  <c r="C26"/>
  <c r="A26"/>
  <c r="B26"/>
  <c r="D26"/>
  <c r="A25"/>
  <c r="K25"/>
  <c r="K24"/>
  <c r="C24"/>
  <c r="B24"/>
  <c r="D24"/>
  <c r="A24"/>
  <c r="A23"/>
  <c r="K23"/>
  <c r="A22"/>
  <c r="K22"/>
  <c r="K21"/>
  <c r="A21"/>
  <c r="C21"/>
  <c r="F15"/>
  <c r="A40" i="36"/>
  <c r="K40"/>
  <c r="A39"/>
  <c r="K39"/>
  <c r="K38"/>
  <c r="A38"/>
  <c r="C38"/>
  <c r="A37"/>
  <c r="C37"/>
  <c r="K36"/>
  <c r="C36"/>
  <c r="A36"/>
  <c r="B36"/>
  <c r="D36"/>
  <c r="A35"/>
  <c r="K35"/>
  <c r="A34"/>
  <c r="K33"/>
  <c r="A33"/>
  <c r="C33"/>
  <c r="A32"/>
  <c r="K32"/>
  <c r="K31"/>
  <c r="A31"/>
  <c r="C31"/>
  <c r="A30"/>
  <c r="K30"/>
  <c r="A29"/>
  <c r="K29"/>
  <c r="A28"/>
  <c r="K28"/>
  <c r="A27"/>
  <c r="B27"/>
  <c r="D27"/>
  <c r="K26"/>
  <c r="A26"/>
  <c r="C26"/>
  <c r="A25"/>
  <c r="K25"/>
  <c r="K24"/>
  <c r="C24"/>
  <c r="A24"/>
  <c r="B24"/>
  <c r="D24"/>
  <c r="A23"/>
  <c r="K23"/>
  <c r="A22"/>
  <c r="B22"/>
  <c r="D22"/>
  <c r="K21"/>
  <c r="A21"/>
  <c r="C21"/>
  <c r="F15"/>
  <c r="A6"/>
  <c r="A11"/>
  <c r="K24" i="25"/>
  <c r="K25"/>
  <c r="K26"/>
  <c r="K27"/>
  <c r="K29"/>
  <c r="K30"/>
  <c r="A6" i="35"/>
  <c r="A21"/>
  <c r="B21"/>
  <c r="C21"/>
  <c r="D21"/>
  <c r="A22"/>
  <c r="B22"/>
  <c r="C22"/>
  <c r="D22"/>
  <c r="A23"/>
  <c r="B23"/>
  <c r="C23"/>
  <c r="D23"/>
  <c r="A24"/>
  <c r="B24"/>
  <c r="C24"/>
  <c r="D24"/>
  <c r="A25"/>
  <c r="B25"/>
  <c r="C25"/>
  <c r="D25"/>
  <c r="A26"/>
  <c r="B26"/>
  <c r="C26"/>
  <c r="D26"/>
  <c r="A27"/>
  <c r="B27"/>
  <c r="C27"/>
  <c r="D27"/>
  <c r="A28"/>
  <c r="B28"/>
  <c r="C28"/>
  <c r="D28"/>
  <c r="A29"/>
  <c r="A30"/>
  <c r="B30"/>
  <c r="C30"/>
  <c r="D30"/>
  <c r="A31"/>
  <c r="B31"/>
  <c r="C31"/>
  <c r="D31"/>
  <c r="A32"/>
  <c r="B32"/>
  <c r="D32"/>
  <c r="C32"/>
  <c r="A33"/>
  <c r="B33"/>
  <c r="C33"/>
  <c r="D33"/>
  <c r="A34"/>
  <c r="C34"/>
  <c r="A35"/>
  <c r="B35"/>
  <c r="C35"/>
  <c r="D35"/>
  <c r="A36"/>
  <c r="B36"/>
  <c r="C36"/>
  <c r="D36"/>
  <c r="A37"/>
  <c r="B37"/>
  <c r="C37"/>
  <c r="D37"/>
  <c r="A38"/>
  <c r="B38"/>
  <c r="C38"/>
  <c r="D38"/>
  <c r="A39"/>
  <c r="B39"/>
  <c r="C39"/>
  <c r="D39"/>
  <c r="A40"/>
  <c r="C40"/>
  <c r="B40"/>
  <c r="D40"/>
  <c r="A6" i="34"/>
  <c r="A21"/>
  <c r="B21"/>
  <c r="D21"/>
  <c r="C21"/>
  <c r="A22"/>
  <c r="B22"/>
  <c r="C22"/>
  <c r="D22"/>
  <c r="A23"/>
  <c r="C23"/>
  <c r="B23"/>
  <c r="D23"/>
  <c r="A24"/>
  <c r="B24"/>
  <c r="C24"/>
  <c r="D24"/>
  <c r="A25"/>
  <c r="B25"/>
  <c r="C25"/>
  <c r="D25"/>
  <c r="A26"/>
  <c r="B26"/>
  <c r="C26"/>
  <c r="D26"/>
  <c r="A27"/>
  <c r="C27"/>
  <c r="B27"/>
  <c r="D27"/>
  <c r="A28"/>
  <c r="B28"/>
  <c r="C28"/>
  <c r="D28"/>
  <c r="A29"/>
  <c r="B29"/>
  <c r="C29"/>
  <c r="D29"/>
  <c r="A30"/>
  <c r="B30"/>
  <c r="C30"/>
  <c r="D30"/>
  <c r="A31"/>
  <c r="C31"/>
  <c r="B31"/>
  <c r="D31"/>
  <c r="A32"/>
  <c r="B32"/>
  <c r="C32"/>
  <c r="D32"/>
  <c r="A33"/>
  <c r="B33"/>
  <c r="D33"/>
  <c r="C33"/>
  <c r="A34"/>
  <c r="B34"/>
  <c r="C34"/>
  <c r="D34"/>
  <c r="A35"/>
  <c r="B35"/>
  <c r="C35"/>
  <c r="D35"/>
  <c r="A36"/>
  <c r="B36"/>
  <c r="C36"/>
  <c r="D36"/>
  <c r="A37"/>
  <c r="B37"/>
  <c r="C37"/>
  <c r="D37"/>
  <c r="A38"/>
  <c r="B38"/>
  <c r="D38"/>
  <c r="C38"/>
  <c r="A39"/>
  <c r="C39"/>
  <c r="B39"/>
  <c r="D39"/>
  <c r="A40"/>
  <c r="B40"/>
  <c r="C40"/>
  <c r="D40"/>
  <c r="A6" i="33"/>
  <c r="A21"/>
  <c r="B21"/>
  <c r="C21"/>
  <c r="D21"/>
  <c r="A22"/>
  <c r="B22"/>
  <c r="D22"/>
  <c r="C22"/>
  <c r="A23"/>
  <c r="C23"/>
  <c r="B23"/>
  <c r="D23"/>
  <c r="A24"/>
  <c r="B24"/>
  <c r="C24"/>
  <c r="D24"/>
  <c r="A25"/>
  <c r="B25"/>
  <c r="D25"/>
  <c r="C25"/>
  <c r="A26"/>
  <c r="B26"/>
  <c r="C26"/>
  <c r="D26"/>
  <c r="A27"/>
  <c r="B27"/>
  <c r="C27"/>
  <c r="D27"/>
  <c r="A28"/>
  <c r="C28"/>
  <c r="B28"/>
  <c r="D28"/>
  <c r="A29"/>
  <c r="B29"/>
  <c r="C29"/>
  <c r="D29"/>
  <c r="A30"/>
  <c r="B30"/>
  <c r="C30"/>
  <c r="D30"/>
  <c r="A31"/>
  <c r="B31"/>
  <c r="D31"/>
  <c r="C31"/>
  <c r="A32"/>
  <c r="B32"/>
  <c r="C32"/>
  <c r="D32"/>
  <c r="A33"/>
  <c r="C33"/>
  <c r="B33"/>
  <c r="D33"/>
  <c r="A34"/>
  <c r="B34"/>
  <c r="D34"/>
  <c r="C34"/>
  <c r="A35"/>
  <c r="B35"/>
  <c r="D35"/>
  <c r="C35"/>
  <c r="A36"/>
  <c r="B36"/>
  <c r="C36"/>
  <c r="D36"/>
  <c r="A37"/>
  <c r="B37"/>
  <c r="D37"/>
  <c r="C37"/>
  <c r="A38"/>
  <c r="C38"/>
  <c r="B38"/>
  <c r="D38"/>
  <c r="A39"/>
  <c r="B39"/>
  <c r="C39"/>
  <c r="D39"/>
  <c r="A40"/>
  <c r="B40"/>
  <c r="D40"/>
  <c r="C40"/>
  <c r="A22" i="25"/>
  <c r="K22"/>
  <c r="A23"/>
  <c r="K23"/>
  <c r="A24"/>
  <c r="A25"/>
  <c r="A26"/>
  <c r="A27"/>
  <c r="A28"/>
  <c r="A29"/>
  <c r="C29"/>
  <c r="A30"/>
  <c r="A31"/>
  <c r="K31"/>
  <c r="A32"/>
  <c r="B32"/>
  <c r="A33"/>
  <c r="C33"/>
  <c r="A34"/>
  <c r="K34"/>
  <c r="A35"/>
  <c r="B35"/>
  <c r="B36"/>
  <c r="A37"/>
  <c r="C37"/>
  <c r="A38"/>
  <c r="B38"/>
  <c r="A39"/>
  <c r="K39"/>
  <c r="A40"/>
  <c r="C40"/>
  <c r="A21"/>
  <c r="B21"/>
  <c r="D21"/>
  <c r="H21"/>
  <c r="F15"/>
  <c r="A6"/>
  <c r="A11"/>
  <c r="Q113" i="14"/>
  <c r="P113"/>
  <c r="R113"/>
  <c r="Q114"/>
  <c r="P114"/>
  <c r="R114"/>
  <c r="Q115"/>
  <c r="P112"/>
  <c r="R112"/>
  <c r="P115"/>
  <c r="R115"/>
  <c r="Q116"/>
  <c r="Q117"/>
  <c r="P116"/>
  <c r="R116"/>
  <c r="C25" i="25"/>
  <c r="B29"/>
  <c r="B30"/>
  <c r="C30"/>
  <c r="B31"/>
  <c r="C31"/>
  <c r="B33"/>
  <c r="C32"/>
  <c r="B34"/>
  <c r="C34"/>
  <c r="C35"/>
  <c r="B39"/>
  <c r="C38"/>
  <c r="C39"/>
  <c r="H21" i="34"/>
  <c r="F21"/>
  <c r="G21"/>
  <c r="H33"/>
  <c r="F33"/>
  <c r="G33"/>
  <c r="H38"/>
  <c r="F38"/>
  <c r="G38"/>
  <c r="H32"/>
  <c r="F32"/>
  <c r="G32"/>
  <c r="H31"/>
  <c r="F31"/>
  <c r="G31"/>
  <c r="H36"/>
  <c r="F36"/>
  <c r="G36"/>
  <c r="F30"/>
  <c r="G30"/>
  <c r="H30"/>
  <c r="H26"/>
  <c r="F26"/>
  <c r="G26"/>
  <c r="H25"/>
  <c r="F25"/>
  <c r="G25"/>
  <c r="H24"/>
  <c r="F24"/>
  <c r="G24"/>
  <c r="H35"/>
  <c r="F35"/>
  <c r="G35"/>
  <c r="F23"/>
  <c r="G23"/>
  <c r="H23"/>
  <c r="H40"/>
  <c r="F40"/>
  <c r="G40"/>
  <c r="H39"/>
  <c r="F39"/>
  <c r="G39"/>
  <c r="H27"/>
  <c r="F27"/>
  <c r="G27"/>
  <c r="H37"/>
  <c r="F37"/>
  <c r="G37"/>
  <c r="H29"/>
  <c r="F29"/>
  <c r="G29"/>
  <c r="F34"/>
  <c r="G34"/>
  <c r="H34"/>
  <c r="H22"/>
  <c r="F22"/>
  <c r="G22"/>
  <c r="H28"/>
  <c r="F28"/>
  <c r="G28"/>
  <c r="H36" i="33"/>
  <c r="F36"/>
  <c r="G36"/>
  <c r="F38"/>
  <c r="G38"/>
  <c r="H38"/>
  <c r="H29"/>
  <c r="F29"/>
  <c r="G29"/>
  <c r="H25"/>
  <c r="F25"/>
  <c r="G25"/>
  <c r="H24"/>
  <c r="F24"/>
  <c r="G24"/>
  <c r="H37"/>
  <c r="F37"/>
  <c r="G37"/>
  <c r="H23"/>
  <c r="F23"/>
  <c r="G23"/>
  <c r="H22"/>
  <c r="F22"/>
  <c r="G22"/>
  <c r="H28"/>
  <c r="F28"/>
  <c r="G28"/>
  <c r="F27"/>
  <c r="G27"/>
  <c r="H27"/>
  <c r="H40"/>
  <c r="F40"/>
  <c r="G40"/>
  <c r="H32"/>
  <c r="F32"/>
  <c r="G32"/>
  <c r="H39"/>
  <c r="F39"/>
  <c r="G39"/>
  <c r="H31"/>
  <c r="F31"/>
  <c r="G31"/>
  <c r="F30"/>
  <c r="G30"/>
  <c r="H30"/>
  <c r="H35"/>
  <c r="F35"/>
  <c r="G35"/>
  <c r="H21"/>
  <c r="F21"/>
  <c r="G21"/>
  <c r="H34"/>
  <c r="F34"/>
  <c r="G34"/>
  <c r="H33"/>
  <c r="F33"/>
  <c r="G33"/>
  <c r="F26"/>
  <c r="G26"/>
  <c r="H26"/>
  <c r="H35" i="35"/>
  <c r="F35"/>
  <c r="G35"/>
  <c r="H23"/>
  <c r="F23"/>
  <c r="G23"/>
  <c r="H33"/>
  <c r="F33"/>
  <c r="G33"/>
  <c r="H40"/>
  <c r="F40"/>
  <c r="G40"/>
  <c r="F22"/>
  <c r="G22"/>
  <c r="H22"/>
  <c r="H32"/>
  <c r="F32"/>
  <c r="G32"/>
  <c r="H30"/>
  <c r="F30"/>
  <c r="G30"/>
  <c r="H36"/>
  <c r="F36"/>
  <c r="G36"/>
  <c r="H28"/>
  <c r="F28"/>
  <c r="G28"/>
  <c r="H39"/>
  <c r="F39"/>
  <c r="G39"/>
  <c r="H27"/>
  <c r="F27"/>
  <c r="G27"/>
  <c r="H38"/>
  <c r="F38"/>
  <c r="G38"/>
  <c r="H26"/>
  <c r="F26"/>
  <c r="G26"/>
  <c r="H21"/>
  <c r="F21"/>
  <c r="G21"/>
  <c r="H31"/>
  <c r="F31"/>
  <c r="G31"/>
  <c r="H37"/>
  <c r="F37"/>
  <c r="G37"/>
  <c r="H25"/>
  <c r="F25"/>
  <c r="G25"/>
  <c r="F24"/>
  <c r="G24"/>
  <c r="H24"/>
  <c r="B38" i="40"/>
  <c r="D38"/>
  <c r="E38"/>
  <c r="F38"/>
  <c r="G38"/>
  <c r="J29"/>
  <c r="K29"/>
  <c r="B32"/>
  <c r="C32"/>
  <c r="C34"/>
  <c r="J34"/>
  <c r="K34"/>
  <c r="C22"/>
  <c r="J22"/>
  <c r="K22"/>
  <c r="J36"/>
  <c r="K36"/>
  <c r="B39"/>
  <c r="D39"/>
  <c r="E39"/>
  <c r="J24"/>
  <c r="K24"/>
  <c r="C39"/>
  <c r="B27"/>
  <c r="C27"/>
  <c r="B37"/>
  <c r="D37"/>
  <c r="E37"/>
  <c r="F37"/>
  <c r="G37"/>
  <c r="D32"/>
  <c r="E32"/>
  <c r="D22"/>
  <c r="E22"/>
  <c r="F22"/>
  <c r="D34"/>
  <c r="E34"/>
  <c r="F34"/>
  <c r="D35"/>
  <c r="E35"/>
  <c r="F35"/>
  <c r="D27"/>
  <c r="E27"/>
  <c r="F27"/>
  <c r="B25"/>
  <c r="D25"/>
  <c r="E25"/>
  <c r="F25"/>
  <c r="C25"/>
  <c r="B30"/>
  <c r="D30"/>
  <c r="E30"/>
  <c r="F30"/>
  <c r="C30"/>
  <c r="B23"/>
  <c r="D23"/>
  <c r="E23"/>
  <c r="F23"/>
  <c r="C23"/>
  <c r="B28"/>
  <c r="D28"/>
  <c r="E28"/>
  <c r="F28"/>
  <c r="B40"/>
  <c r="D40"/>
  <c r="E40"/>
  <c r="F40"/>
  <c r="J37"/>
  <c r="K37"/>
  <c r="C40"/>
  <c r="B21"/>
  <c r="D21"/>
  <c r="E21"/>
  <c r="F21"/>
  <c r="B33"/>
  <c r="D33"/>
  <c r="E33"/>
  <c r="F33"/>
  <c r="C21"/>
  <c r="C33"/>
  <c r="B26"/>
  <c r="D26"/>
  <c r="E26"/>
  <c r="F26"/>
  <c r="C26"/>
  <c r="J35"/>
  <c r="K35"/>
  <c r="B31"/>
  <c r="D31"/>
  <c r="E31"/>
  <c r="F31"/>
  <c r="J28"/>
  <c r="K28"/>
  <c r="C31"/>
  <c r="J38"/>
  <c r="K38"/>
  <c r="C35"/>
  <c r="B24"/>
  <c r="D24"/>
  <c r="E24"/>
  <c r="F24"/>
  <c r="B36"/>
  <c r="D36"/>
  <c r="E36"/>
  <c r="F36"/>
  <c r="B29"/>
  <c r="D29"/>
  <c r="E29"/>
  <c r="F29"/>
  <c r="B34" i="38"/>
  <c r="D34"/>
  <c r="C34"/>
  <c r="C22"/>
  <c r="B27"/>
  <c r="D27"/>
  <c r="C27"/>
  <c r="B22"/>
  <c r="D22"/>
  <c r="B39"/>
  <c r="D39"/>
  <c r="C32"/>
  <c r="K32"/>
  <c r="C39"/>
  <c r="B32"/>
  <c r="D32"/>
  <c r="B35"/>
  <c r="D35"/>
  <c r="B25"/>
  <c r="D25"/>
  <c r="B30"/>
  <c r="D30"/>
  <c r="C30"/>
  <c r="B23"/>
  <c r="D23"/>
  <c r="C23"/>
  <c r="K37"/>
  <c r="B21"/>
  <c r="D21"/>
  <c r="B38"/>
  <c r="D38"/>
  <c r="B37"/>
  <c r="D37"/>
  <c r="C25"/>
  <c r="C35"/>
  <c r="B28"/>
  <c r="D28"/>
  <c r="B40"/>
  <c r="D40"/>
  <c r="C28"/>
  <c r="C40"/>
  <c r="B33"/>
  <c r="D33"/>
  <c r="C21"/>
  <c r="C33"/>
  <c r="B26"/>
  <c r="D26"/>
  <c r="B31"/>
  <c r="D31"/>
  <c r="B24"/>
  <c r="D24"/>
  <c r="B36"/>
  <c r="D36"/>
  <c r="K39" i="37"/>
  <c r="C39"/>
  <c r="B39"/>
  <c r="D39"/>
  <c r="K27"/>
  <c r="C27"/>
  <c r="B22"/>
  <c r="D22"/>
  <c r="C22"/>
  <c r="B34"/>
  <c r="D34"/>
  <c r="C34"/>
  <c r="B29"/>
  <c r="D29"/>
  <c r="B32"/>
  <c r="D32"/>
  <c r="B25"/>
  <c r="D25"/>
  <c r="C37"/>
  <c r="K32"/>
  <c r="C25"/>
  <c r="B30"/>
  <c r="D30"/>
  <c r="C30"/>
  <c r="B23"/>
  <c r="D23"/>
  <c r="B35"/>
  <c r="D35"/>
  <c r="C23"/>
  <c r="C35"/>
  <c r="B28"/>
  <c r="D28"/>
  <c r="K37"/>
  <c r="B21"/>
  <c r="D21"/>
  <c r="B33"/>
  <c r="D33"/>
  <c r="K22" i="36"/>
  <c r="C22"/>
  <c r="K34"/>
  <c r="C34"/>
  <c r="B34"/>
  <c r="D34"/>
  <c r="C29"/>
  <c r="B29"/>
  <c r="D29"/>
  <c r="B39"/>
  <c r="D39"/>
  <c r="C27"/>
  <c r="C39"/>
  <c r="B32"/>
  <c r="D32"/>
  <c r="C32"/>
  <c r="B37"/>
  <c r="D37"/>
  <c r="K27"/>
  <c r="C30"/>
  <c r="B23"/>
  <c r="D23"/>
  <c r="C35"/>
  <c r="B40"/>
  <c r="D40"/>
  <c r="K37"/>
  <c r="B21"/>
  <c r="D21"/>
  <c r="B38"/>
  <c r="D38"/>
  <c r="B25"/>
  <c r="D25"/>
  <c r="C25"/>
  <c r="B30"/>
  <c r="D30"/>
  <c r="B35"/>
  <c r="D35"/>
  <c r="C23"/>
  <c r="B28"/>
  <c r="D28"/>
  <c r="C28"/>
  <c r="C40"/>
  <c r="B33"/>
  <c r="D33"/>
  <c r="B26"/>
  <c r="D26"/>
  <c r="B31"/>
  <c r="D31"/>
  <c r="D33" i="25"/>
  <c r="D31"/>
  <c r="G31"/>
  <c r="D34"/>
  <c r="D36"/>
  <c r="D39"/>
  <c r="D30"/>
  <c r="G30"/>
  <c r="K38"/>
  <c r="D29"/>
  <c r="K37"/>
  <c r="K36"/>
  <c r="K35"/>
  <c r="K33"/>
  <c r="K32"/>
  <c r="C21"/>
  <c r="K21"/>
  <c r="K40"/>
  <c r="G34"/>
  <c r="H34"/>
  <c r="H31"/>
  <c r="G33"/>
  <c r="H33"/>
  <c r="B23"/>
  <c r="D23"/>
  <c r="B26"/>
  <c r="D26"/>
  <c r="B40"/>
  <c r="D40"/>
  <c r="C22"/>
  <c r="C23"/>
  <c r="C24"/>
  <c r="B28"/>
  <c r="D28"/>
  <c r="K28"/>
  <c r="B29" i="35"/>
  <c r="D29"/>
  <c r="C29"/>
  <c r="B25" i="25"/>
  <c r="D25"/>
  <c r="G36"/>
  <c r="H36"/>
  <c r="C28"/>
  <c r="C26"/>
  <c r="G21"/>
  <c r="P117" i="14"/>
  <c r="R117"/>
  <c r="Q118"/>
  <c r="B24" i="25"/>
  <c r="D24"/>
  <c r="B22"/>
  <c r="D22"/>
  <c r="C27"/>
  <c r="B27"/>
  <c r="D27"/>
  <c r="B34" i="35"/>
  <c r="D34"/>
  <c r="B37" i="25"/>
  <c r="D37"/>
  <c r="D38"/>
  <c r="C36"/>
  <c r="D32"/>
  <c r="D35"/>
  <c r="F34" i="35"/>
  <c r="G34"/>
  <c r="H34"/>
  <c r="H29"/>
  <c r="F29"/>
  <c r="G29"/>
  <c r="F39" i="40"/>
  <c r="G39"/>
  <c r="H39"/>
  <c r="H32"/>
  <c r="F32"/>
  <c r="G32"/>
  <c r="G33"/>
  <c r="H33"/>
  <c r="H40"/>
  <c r="G40"/>
  <c r="H21"/>
  <c r="G21"/>
  <c r="H28"/>
  <c r="G28"/>
  <c r="H23"/>
  <c r="G23"/>
  <c r="G30"/>
  <c r="H30"/>
  <c r="H29"/>
  <c r="G29"/>
  <c r="H36"/>
  <c r="G36"/>
  <c r="H24"/>
  <c r="G24"/>
  <c r="H25"/>
  <c r="G25"/>
  <c r="H38"/>
  <c r="H27"/>
  <c r="G27"/>
  <c r="H37"/>
  <c r="G35"/>
  <c r="H35"/>
  <c r="H34"/>
  <c r="G34"/>
  <c r="H31"/>
  <c r="G31"/>
  <c r="G22"/>
  <c r="H22"/>
  <c r="H26"/>
  <c r="G26"/>
  <c r="G29" i="25"/>
  <c r="H29"/>
  <c r="H39"/>
  <c r="G39"/>
  <c r="H30"/>
  <c r="G22"/>
  <c r="H22"/>
  <c r="H40"/>
  <c r="G40"/>
  <c r="H26"/>
  <c r="G26"/>
  <c r="G35"/>
  <c r="H35"/>
  <c r="G32"/>
  <c r="H32"/>
  <c r="H25"/>
  <c r="G25"/>
  <c r="G38"/>
  <c r="H38"/>
  <c r="G27"/>
  <c r="H27"/>
  <c r="G24"/>
  <c r="H24"/>
  <c r="Q119" i="14"/>
  <c r="P118"/>
  <c r="R118"/>
  <c r="H23" i="25"/>
  <c r="G23"/>
  <c r="H37"/>
  <c r="G37"/>
  <c r="H28"/>
  <c r="G28"/>
  <c r="Q120" i="14"/>
  <c r="P119"/>
  <c r="R119"/>
  <c r="P120"/>
  <c r="R120"/>
  <c r="Q121"/>
  <c r="P121"/>
  <c r="R121"/>
  <c r="Q122"/>
  <c r="Q123"/>
  <c r="P122"/>
  <c r="R122"/>
  <c r="P123"/>
  <c r="R123"/>
  <c r="Q124"/>
  <c r="P124"/>
  <c r="R124"/>
  <c r="Q125"/>
  <c r="Q126"/>
  <c r="P125"/>
  <c r="R125"/>
  <c r="Q127"/>
  <c r="P127"/>
  <c r="R127"/>
  <c r="P126"/>
  <c r="R126"/>
  <c r="N15" i="42"/>
  <c r="O15"/>
</calcChain>
</file>

<file path=xl/comments1.xml><?xml version="1.0" encoding="utf-8"?>
<comments xmlns="http://schemas.openxmlformats.org/spreadsheetml/2006/main">
  <authors>
    <author>b0328396</author>
  </authors>
  <commentList>
    <comment ref="A6" authorId="0">
      <text>
        <r>
          <rPr>
            <b/>
            <sz val="8"/>
            <color indexed="81"/>
            <rFont val="Tahoma"/>
            <family val="2"/>
          </rPr>
          <t>http://www.tirerack.com/tires/TireSearchResults.jsp?customSizeSearch=&amp;performance=ALL&amp;width=155%2F&amp;ratio=60&amp;diameter=15</t>
        </r>
      </text>
    </comment>
    <comment ref="E6" authorId="0">
      <text>
        <r>
          <rPr>
            <b/>
            <sz val="8"/>
            <color indexed="81"/>
            <rFont val="Tahoma"/>
            <family val="2"/>
          </rPr>
          <t>http://www.tirerack.com/tires/tires.jsp?tireMake=Continental&amp;tireModel=ContiProContact&amp;partnum=56TR5CPC&amp;vehicleSearch=false&amp;fromCompare1=yes&amp;tab=Specs</t>
        </r>
      </text>
    </comment>
    <comment ref="E13" authorId="0">
      <text>
        <r>
          <rPr>
            <b/>
            <sz val="8"/>
            <color indexed="81"/>
            <rFont val="Tahoma"/>
            <family val="2"/>
          </rPr>
          <t>400 AA A 44psi 9/32" 16lbs. 5-6.5" 5.5" 7.4" 6" 22.8" 890</t>
        </r>
      </text>
    </comment>
    <comment ref="J13" authorId="0">
      <text>
        <r>
          <rPr>
            <b/>
            <sz val="8"/>
            <color indexed="81"/>
            <rFont val="Tahoma"/>
            <family val="2"/>
          </rPr>
          <t>400 A A  44psi 11/32" 16lbs. 5-6.5" 5.5" 7.4" 5.7" 23.7" 878 JP   
http://www.tirerack.com/tires/tires.jsp?tireMake=Bridgestone&amp;tireModel=Ecopia+EP422&amp;partnum=86TR5EP422&amp;vehicleSearch=false&amp;fromCompare1=yes&amp;tab=Specs</t>
        </r>
      </text>
    </comment>
  </commentList>
</comments>
</file>

<file path=xl/comments10.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11.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12.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2.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3.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4.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5.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6.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7.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8.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comments9.xml><?xml version="1.0" encoding="utf-8"?>
<comments xmlns="http://schemas.openxmlformats.org/spreadsheetml/2006/main">
  <authors>
    <author>Administrator</author>
  </authors>
  <commentList>
    <comment ref="B11" authorId="0">
      <text>
        <r>
          <rPr>
            <b/>
            <sz val="8"/>
            <color indexed="81"/>
            <rFont val="Tahoma"/>
            <family val="2"/>
          </rPr>
          <t xml:space="preserve">Frontal Area=22.9
(2002 Golf Cd=.31)      
(2003 Jetta Cd=.32)   </t>
        </r>
      </text>
    </comment>
  </commentList>
</comments>
</file>

<file path=xl/sharedStrings.xml><?xml version="1.0" encoding="utf-8"?>
<sst xmlns="http://schemas.openxmlformats.org/spreadsheetml/2006/main" count="983" uniqueCount="326">
  <si>
    <t>http://www.iea.org/textbase/work/2005/EnerEffTyre/calwell1.pdf</t>
  </si>
  <si>
    <t xml:space="preserve"> ===&gt;&gt;&gt;</t>
  </si>
  <si>
    <t>MPH</t>
  </si>
  <si>
    <t>Tire RR C</t>
  </si>
  <si>
    <t>S*Cd</t>
  </si>
  <si>
    <t xml:space="preserve"> </t>
  </si>
  <si>
    <t>width of car in inches</t>
  </si>
  <si>
    <t>height of car in inches</t>
  </si>
  <si>
    <t>Ground clearance in inches</t>
  </si>
  <si>
    <t>Weight of car in Lb</t>
  </si>
  <si>
    <t xml:space="preserve">(2002 Golf Cd=.31)      (2003 Jetta Cd=.32)   </t>
  </si>
  <si>
    <t>RPM</t>
  </si>
  <si>
    <t>HP</t>
  </si>
  <si>
    <t>http://www.greencarcongress.com/2006/04/national_academ.html</t>
  </si>
  <si>
    <r>
      <t>K</t>
    </r>
    <r>
      <rPr>
        <vertAlign val="subscript"/>
        <sz val="10"/>
        <rFont val="Arial"/>
        <family val="2"/>
      </rPr>
      <t>R Hoerner</t>
    </r>
  </si>
  <si>
    <t>P (psi)</t>
  </si>
  <si>
    <t>ZERO MPH</t>
  </si>
  <si>
    <t>Tire psi</t>
  </si>
  <si>
    <r>
      <t>Drag Area (ft</t>
    </r>
    <r>
      <rPr>
        <vertAlign val="superscript"/>
        <sz val="10"/>
        <rFont val="Arial"/>
        <family val="2"/>
      </rPr>
      <t>2</t>
    </r>
    <r>
      <rPr>
        <sz val="10"/>
        <rFont val="Arial"/>
        <family val="2"/>
      </rPr>
      <t>)</t>
    </r>
  </si>
  <si>
    <t>Trans eff.</t>
  </si>
  <si>
    <t>http://tire-size-conversion.com/tire-size-calculator/</t>
  </si>
  <si>
    <t>155/60R15 = 22.3x6.1R15</t>
  </si>
  <si>
    <t>145/65R15 = 22.4x5.7R15</t>
  </si>
  <si>
    <t>175/55R15 = 22.6x6.9R15</t>
  </si>
  <si>
    <t>195/50R15 = 22.7x7.7R15</t>
  </si>
  <si>
    <t>185/55R15 = 23x7.3R15</t>
  </si>
  <si>
    <t>175/60R15 = 23.3x6.9R15</t>
  </si>
  <si>
    <t>195/55R15 = 23.4x7.7R15</t>
  </si>
  <si>
    <t>185/60R15 = 23.7x7.3R15</t>
  </si>
  <si>
    <t>175/65R15 = 24x6.9R15</t>
  </si>
  <si>
    <t xml:space="preserve">155/60R15 = 22.3x6.1R15 </t>
  </si>
  <si>
    <t>115/70R15 = 21.3X4.5R15</t>
  </si>
  <si>
    <t>195/45R15 = 21.9x7.7R15</t>
  </si>
  <si>
    <t>SAE Net Horsepower @ RPM 66 @ 3000</t>
  </si>
  <si>
    <t>kW</t>
  </si>
  <si>
    <t>hr</t>
  </si>
  <si>
    <t>range</t>
  </si>
  <si>
    <r>
      <t xml:space="preserve">final </t>
    </r>
    <r>
      <rPr>
        <i/>
        <sz val="10"/>
        <rFont val="Arial"/>
        <family val="2"/>
      </rPr>
      <t>gear ratio</t>
    </r>
    <r>
      <rPr>
        <sz val="10"/>
        <rFont val="Arial"/>
        <family val="2"/>
      </rPr>
      <t xml:space="preserve"> </t>
    </r>
  </si>
  <si>
    <r>
      <t xml:space="preserve">The motor turns at a </t>
    </r>
    <r>
      <rPr>
        <i/>
        <sz val="10"/>
        <rFont val="Arial"/>
        <family val="2"/>
      </rPr>
      <t>maximum</t>
    </r>
    <r>
      <rPr>
        <sz val="10"/>
        <rFont val="Arial"/>
        <family val="2"/>
      </rPr>
      <t xml:space="preserve"> speed of 9,900 </t>
    </r>
    <r>
      <rPr>
        <i/>
        <sz val="10"/>
        <rFont val="Arial"/>
        <family val="2"/>
      </rPr>
      <t>RPM</t>
    </r>
    <r>
      <rPr>
        <sz val="10"/>
        <rFont val="Arial"/>
        <family val="2"/>
      </rPr>
      <t xml:space="preserve"> and develops 49kW.</t>
    </r>
  </si>
  <si>
    <t>http://www.popularmechanics.com/cars/news/4255023</t>
  </si>
  <si>
    <t>85 miles on a charge traveling at 55 mph; max speed is 80 mph.</t>
  </si>
  <si>
    <t>http://myimiev.com/forum/viewtopic.php?f=10&amp;t=264</t>
  </si>
  <si>
    <t>http://myimiev.com/forum/viewtopic.php?f=22&amp;t=264&amp;start=30</t>
  </si>
  <si>
    <r>
      <t>Drag Area + mirrors (ft</t>
    </r>
    <r>
      <rPr>
        <vertAlign val="superscript"/>
        <sz val="10"/>
        <rFont val="Arial"/>
        <family val="2"/>
      </rPr>
      <t>2</t>
    </r>
    <r>
      <rPr>
        <sz val="10"/>
        <rFont val="Arial"/>
        <family val="2"/>
      </rPr>
      <t>)</t>
    </r>
  </si>
  <si>
    <t>Aerodynamic Mods to Reduce Drag</t>
  </si>
  <si>
    <t>Cd:</t>
  </si>
  <si>
    <r>
      <t>iMiEV 0.35</t>
    </r>
    <r>
      <rPr>
        <sz val="10"/>
        <rFont val="Arial"/>
        <family val="2"/>
      </rPr>
      <t xml:space="preserve"> (Thanks to JoeS)</t>
    </r>
  </si>
  <si>
    <t>LEAF 0.29</t>
  </si>
  <si>
    <t>Tesla .34</t>
  </si>
  <si>
    <t>Gen1 Honda Insight 0.26 (Thanks to JoeS)</t>
  </si>
  <si>
    <t>CdA:</t>
  </si>
  <si>
    <t>LEAF 7.02 sq ft</t>
  </si>
  <si>
    <t>Volt 6.51 sq ft,</t>
  </si>
  <si>
    <r>
      <t xml:space="preserve">with both lagging the </t>
    </r>
    <r>
      <rPr>
        <b/>
        <sz val="10"/>
        <rFont val="Arial"/>
        <family val="2"/>
      </rPr>
      <t xml:space="preserve">Drag </t>
    </r>
    <r>
      <rPr>
        <b/>
        <sz val="5"/>
        <rFont val="Arial"/>
        <family val="2"/>
      </rPr>
      <t>coefficient</t>
    </r>
    <r>
      <rPr>
        <b/>
        <sz val="10"/>
        <rFont val="Arial"/>
        <family val="2"/>
      </rPr>
      <t xml:space="preserve"> King</t>
    </r>
    <r>
      <rPr>
        <sz val="10"/>
        <rFont val="Arial"/>
        <family val="2"/>
      </rPr>
      <t xml:space="preserve"> 2011 Prius 5.84 sq ft.</t>
    </r>
  </si>
  <si>
    <t>REMOVE MIRRORS</t>
  </si>
  <si>
    <t>REAR WHEEL TOP COVERS</t>
  </si>
  <si>
    <t>BEHIND WHEEL fairings</t>
  </si>
  <si>
    <t xml:space="preserve">tail </t>
  </si>
  <si>
    <t>wheel discs</t>
  </si>
  <si>
    <t>rho</t>
  </si>
  <si>
    <t>12.2m FWY to home 6-7 miles</t>
  </si>
  <si>
    <t>9.2 city</t>
  </si>
  <si>
    <t>hp</t>
  </si>
  <si>
    <t>kW %</t>
  </si>
  <si>
    <t>Mitsubishi i-MiEV</t>
  </si>
  <si>
    <t>http://insideevs.com/video-top-speed-test-tesla-model-s-p85-gets-driven-on-the-autobahn/</t>
  </si>
  <si>
    <t>Mitsubishi says the i-MiEV’s top speed is regulated for the motor’s sake, not for consumption reasons.</t>
  </si>
  <si>
    <t>i-MiEV_testplan_ENG.pdf</t>
  </si>
  <si>
    <t>6.4.6 Range at Maximum Achievable Speed</t>
  </si>
  <si>
    <t>\</t>
  </si>
  <si>
    <t>(in) tire D (Rear P175/60R15)</t>
  </si>
  <si>
    <t>Frontal area of square - for aerodynamic drag [0.9-0.94]</t>
  </si>
  <si>
    <t xml:space="preserve">Cd DRAG COEFFICIENT </t>
  </si>
  <si>
    <r>
      <t>mirrors Drag Area (ft</t>
    </r>
    <r>
      <rPr>
        <vertAlign val="superscript"/>
        <sz val="10"/>
        <rFont val="Arial"/>
        <family val="2"/>
      </rPr>
      <t>2</t>
    </r>
    <r>
      <rPr>
        <sz val="10"/>
        <rFont val="Arial"/>
        <family val="2"/>
      </rPr>
      <t>)</t>
    </r>
  </si>
  <si>
    <r>
      <t>mod reduced Drag Area (ft</t>
    </r>
    <r>
      <rPr>
        <vertAlign val="superscript"/>
        <sz val="10"/>
        <rFont val="Arial"/>
        <family val="2"/>
      </rPr>
      <t>2</t>
    </r>
    <r>
      <rPr>
        <sz val="10"/>
        <rFont val="Arial"/>
        <family val="2"/>
      </rPr>
      <t>)</t>
    </r>
  </si>
  <si>
    <t>City Battery usage</t>
  </si>
  <si>
    <t>kW-hr</t>
  </si>
  <si>
    <t>kW-hr to speed</t>
  </si>
  <si>
    <t>% kW-hr to speed</t>
  </si>
  <si>
    <t>battery</t>
  </si>
  <si>
    <t>http://buyersguide.caranddriver.com/nissan/leaf/specs#features</t>
  </si>
  <si>
    <t>Paul reports it’s got plenty of power for traffic and freeway. Instant throttle response and electric torque usually puts him ahead of others at the green light without really trying.</t>
  </si>
  <si>
    <t>Finally, besides tires, brake wear (minimal with regen braking), and changing the air filter in the AC every year or so, here is the maintenance schedule. That’s right, every 20 years. Hey, that Detroit Electric is still on the road a century later. With new technology, electrics are picking up where they left off.</t>
  </si>
  <si>
    <t>http://www.curbsideclassic.com/blog/cc-capsule/2012-mitsubishi-i-1917-detroit-electric-there-and-back-again/</t>
  </si>
  <si>
    <t>http://www.plugincars.com/why-chademo-death-row-europe-128001.html</t>
  </si>
  <si>
    <t>http://www.driverside.com/service-schedule/mitsubishi-imiev-2012-30735-53123-0</t>
  </si>
  <si>
    <t>http://www.driverside.com/service-schedule/detailview/mitsubishi-i_miev-2012-30735-53123-132433?mileage=30000</t>
  </si>
  <si>
    <t>BS</t>
  </si>
  <si>
    <t>http://myimiev.com/forum/viewtopic.php?f=28&amp;t=1514</t>
  </si>
  <si>
    <t>180 2nd level ?</t>
  </si>
  <si>
    <t>49kW maximum power limit</t>
  </si>
  <si>
    <t>?</t>
  </si>
  <si>
    <t>http://www.arb.ca.gov/msprog/zevprog/2009symposium/presentations/patterson.pdf</t>
  </si>
  <si>
    <t>13-5my_i-miev_eu_version_brochure.pdf</t>
  </si>
  <si>
    <t>http://avt.inel.gov/pdf/fsev/fact2012mitsubishii-miev.pdf</t>
  </si>
  <si>
    <t>http://www.roadandtrack.com/cm/roadandtrack/data/da8114f38e2f2aba24bcc044d2ae9067.pdf</t>
  </si>
  <si>
    <t>http://www.greencarcongress.com/2011/10/imiev-20111010.html</t>
  </si>
  <si>
    <t>The North American-spec motor produces nearly 49 kW (66 bhp) at 3000 to 6000 rpm</t>
  </si>
  <si>
    <t>196 Nm (145 lb-ft) of torque from 1 to 300 rpm</t>
  </si>
  <si>
    <t>Maximum rotation speed of the electric motor is 9900 rpm</t>
  </si>
  <si>
    <t>EU spec lower max rpm with 6.066 ratio</t>
  </si>
  <si>
    <t>rpm</t>
  </si>
  <si>
    <t>torque</t>
  </si>
  <si>
    <t>(N-m)</t>
  </si>
  <si>
    <t>power</t>
  </si>
  <si>
    <t>(kW)</t>
  </si>
  <si>
    <t>US Spec 81 mph speed limiter, new tires?</t>
  </si>
  <si>
    <t>looks like 81mph limit is not likely to be exceeded coasting downhill</t>
  </si>
  <si>
    <t>http://myimiev.com/forum/viewtopic.php?p=1210</t>
  </si>
  <si>
    <r>
      <t>WARNING in the Owner's Manual</t>
    </r>
    <r>
      <rPr>
        <sz val="10"/>
        <rFont val="Arial"/>
        <family val="2"/>
      </rPr>
      <t>:</t>
    </r>
  </si>
  <si>
    <t>Never move the selector lever to the "N" (NEUTRAL) position while the vehicle is in motion. You will lose regenerative braking. In addition, a serious accident could occur if the selector lever were inadvertently moved into the "P" (PARK) position or "R" (REVERSE) position.</t>
  </si>
  <si>
    <t>I just finished a detailed post regarding hypermiling and the use of Neutral (Coasting), but it was pointed out to me that since it violates manufacturer's warnings, may have some safety ramifications, and may even describe an activity deemed illegal by the DMV, that I should not post it.</t>
  </si>
  <si>
    <t>I've saved the writing and if any iMiEV owner is interested please PM me with your email and I'll be happy to send it to you with all the disclaimers.</t>
  </si>
  <si>
    <t>km</t>
  </si>
  <si>
    <t>kph</t>
  </si>
  <si>
    <t>https://www.youtube.com/watch?v=zqSLNX3WlHY</t>
  </si>
  <si>
    <t>%kW</t>
  </si>
  <si>
    <t>% eff</t>
  </si>
  <si>
    <t>quiescent P</t>
  </si>
  <si>
    <t>http://www.tirerack.com/tires/SelectTireSize.jsp?autoMake=Mitsubishi&amp;autoModel=i&amp;autoYear=2012&amp;autoModClar=ES&amp;perfCat=ALL</t>
  </si>
  <si>
    <t>Tires</t>
  </si>
  <si>
    <t>Manufacturer:</t>
  </si>
  <si>
    <t>Dunlop</t>
  </si>
  <si>
    <t>Model:</t>
  </si>
  <si>
    <t>EnSave</t>
  </si>
  <si>
    <t>A/S</t>
  </si>
  <si>
    <t>Size:</t>
  </si>
  <si>
    <t>Front:</t>
  </si>
  <si>
    <t>145/65</t>
  </si>
  <si>
    <t>R15</t>
  </si>
  <si>
    <t>Rear:</t>
  </si>
  <si>
    <t>175/60</t>
  </si>
  <si>
    <t>Pressure</t>
  </si>
  <si>
    <t>F/R:</t>
  </si>
  <si>
    <t>36/36</t>
  </si>
  <si>
    <t>psi</t>
  </si>
  <si>
    <t>US</t>
  </si>
  <si>
    <t>DOE</t>
  </si>
  <si>
    <t>fact2012mitsubishii-miev.pdf</t>
  </si>
  <si>
    <t>http://buyersguide.caranddriver.com/mitsubishi/i-miev/specs#features</t>
  </si>
  <si>
    <t>http://myimiev.com/forum/viewtopic.php?f=14&amp;t=1622</t>
  </si>
  <si>
    <t>Front: Size 15"x4", Bolt Pattern 4x100, Offset 35mm</t>
  </si>
  <si>
    <t>Rear: Size 15"x5", Bolt pattern 4x100, offset 35mm</t>
  </si>
  <si>
    <t>http://myimiev.com/forum/viewtopic.php?f=26&amp;t=1130</t>
  </si>
  <si>
    <t>http://myimiev.com/forum/viewtopic.php?p=1226</t>
  </si>
  <si>
    <t>page 9-9 of the owner's manual says that the Pitch Circle Diameter is 100 mm</t>
  </si>
  <si>
    <t>front hubs on the I-MiEV are 56.1 and the rear is 54.1.</t>
  </si>
  <si>
    <t>front 15x4J 35mm offset, bore 56.1</t>
  </si>
  <si>
    <t>http://www.karmanneclectric.blogspot.com/2012/03/to-make-jelly-bean-fly.html</t>
  </si>
  <si>
    <t>I went a notch up from JC Whitney's offering, but not quit Mooneyes pricing, and got the Taiwanese-made CCi brand, and am very pleased with the heavy gauge metal (yeah, adds a bit of rotating mass but doesn't dent when I push 'em on), excellent finishing, and positive lock on the wheel..  Still don't know how difficult they will be to remove, but I've got the right nylon pry tools. </t>
  </si>
  <si>
    <t>http://myimiev.com/forum/viewtopic.php?f=10&amp;t=438</t>
  </si>
  <si>
    <t>Mazda Miatas used 14, 15 and 16 inch wheels with the same bolt pattern and offset as our wheels too.</t>
  </si>
  <si>
    <t>The '90 thru '93 models came with 14X5.5 inch wheels which would probably fit . . . . at least on the rear</t>
  </si>
  <si>
    <t>http://miatawheels.wordpress.com/</t>
  </si>
  <si>
    <t>For the 1990-2005 Mazda Miata the factory offsets are 45mm for 14 inch wheels and 40mm for factory 15s, 16s, and 17s.</t>
  </si>
  <si>
    <t>Original Equipment Size:  185/60-14</t>
  </si>
  <si>
    <t>OEM gen 1 wheels are 14x5.5/45 mm offset and 4x100 BC. Hub bore is 56.4 mm. weight about 10.2 lb. with centercap.</t>
  </si>
  <si>
    <t>http://www.insightcentral.net/forums/modifications-technical-issues/12432-wheel-size-offset.html</t>
  </si>
  <si>
    <t>(in) tire D (Front 145/65R15)</t>
  </si>
  <si>
    <t>3 door (1999-2006)</t>
  </si>
  <si>
    <t>http://www.wheelsandcaps.com/c-2283-oem-aluminum-alloy-wheels_Honda-insight-2000.aspx</t>
  </si>
  <si>
    <t>g max</t>
  </si>
  <si>
    <t>max torque (N-m)</t>
  </si>
  <si>
    <t>m climb</t>
  </si>
  <si>
    <t>rear 15x5J 35mm offset, bore 54.1</t>
  </si>
  <si>
    <t>http://ecomodder.com/forum/showthread.php/lightweigth-oem-wheel-list-27498.html</t>
  </si>
  <si>
    <t>lbs</t>
  </si>
  <si>
    <t>D (in)</t>
  </si>
  <si>
    <t>W (lbs)</t>
  </si>
  <si>
    <t>14" Size</t>
  </si>
  <si>
    <t>165/65</t>
  </si>
  <si>
    <t>175/65</t>
  </si>
  <si>
    <t>14-18</t>
  </si>
  <si>
    <t>175/60R15</t>
  </si>
  <si>
    <t>145/65R15</t>
  </si>
  <si>
    <t>185/60</t>
  </si>
  <si>
    <t>14-19</t>
  </si>
  <si>
    <t>15 lbs</t>
  </si>
  <si>
    <t>12 lbs</t>
  </si>
  <si>
    <t>OEM</t>
  </si>
  <si>
    <t>175/70</t>
  </si>
  <si>
    <r>
      <t>15</t>
    </r>
    <r>
      <rPr>
        <sz val="10"/>
        <color indexed="10"/>
        <rFont val="Arial"/>
        <family val="2"/>
      </rPr>
      <t>-19</t>
    </r>
  </si>
  <si>
    <r>
      <t>14</t>
    </r>
    <r>
      <rPr>
        <sz val="10"/>
        <color indexed="10"/>
        <rFont val="Arial"/>
        <family val="2"/>
      </rPr>
      <t>-18</t>
    </r>
  </si>
  <si>
    <r>
      <t>14</t>
    </r>
    <r>
      <rPr>
        <sz val="10"/>
        <color indexed="10"/>
        <rFont val="Arial"/>
        <family val="2"/>
      </rPr>
      <t>-19</t>
    </r>
  </si>
  <si>
    <t>185/65 LRR</t>
  </si>
  <si>
    <t>185/65</t>
  </si>
  <si>
    <t>D %</t>
  </si>
  <si>
    <t>First gen (2000-2006) Honda Insight 14x5.5, weight ~10.5 lbs.</t>
  </si>
  <si>
    <t>5-6.5</t>
  </si>
  <si>
    <t xml:space="preserve">Rim Width </t>
  </si>
  <si>
    <t>4.5-6</t>
  </si>
  <si>
    <r>
      <t>Front Wheel Size 15 X</t>
    </r>
    <r>
      <rPr>
        <sz val="10"/>
        <color indexed="10"/>
        <rFont val="Arial"/>
        <family val="2"/>
      </rPr>
      <t xml:space="preserve"> 5.5 in</t>
    </r>
  </si>
  <si>
    <r>
      <t xml:space="preserve">Rear Wheel Size 15 X </t>
    </r>
    <r>
      <rPr>
        <sz val="10"/>
        <color indexed="10"/>
        <rFont val="Arial"/>
        <family val="2"/>
      </rPr>
      <t>6.5 in</t>
    </r>
  </si>
  <si>
    <t>http://ecomodder.com/forum/showthread.php/top-5-most-fuel-efficient-tires-lowest-rolling-2813.html</t>
  </si>
  <si>
    <t>14 inch wheels:</t>
  </si>
  <si>
    <t>$071 0.0062 Bridgestone/Firestone B381 P185/70R14: (another report said 0.00615)</t>
  </si>
  <si>
    <t>15 inch wheels:</t>
  </si>
  <si>
    <t>$090 0.00760 Bridgestone/Firestone Insignia SE 200 89S P195/65R15</t>
  </si>
  <si>
    <t>$048 0.00780 General Tire Ameri-G4S WS P235/75R15</t>
  </si>
  <si>
    <t>$065 0.00813 Goodyear Invicta GL 235/75R15</t>
  </si>
  <si>
    <t>$101 0.00869 Michelin Energy LX4 P205/65R15</t>
  </si>
  <si>
    <t>$075 0.00864 Michelin Steel Belted Radial P205/75/R15</t>
  </si>
  <si>
    <t xml:space="preserve"> Bridgestone/Firestone B381 P185/65R14: 16 lbs LRR=0.0062 (another report said 0.00615)</t>
  </si>
  <si>
    <t>http://www.tirerack.com/tires/tests/testDisplay.jsp?ttid=121</t>
  </si>
  <si>
    <t>Michelin Energy Saver A/S</t>
  </si>
  <si>
    <t>Bridgestone Ecopia EP100</t>
  </si>
  <si>
    <t>Yokohama dB Super E-Spec</t>
  </si>
  <si>
    <t>http://ecomodder.com/forum/showthread.php/top-5-most-fuel-efficient-tires-lowest-rolling-2813-6.html</t>
  </si>
  <si>
    <t>You may be aware that I work as an engineer for a major tire manufacturer - who will remain nameless. Background to this story: At least one major vehicle manufacturer requires tire suppliers to monitor the RR of the tires being supplied - and that task is assigned to a QA engineer.</t>
  </si>
  <si>
    <t>I was once asked to document all the changes made to a particular tire - and I ran across an entry where a new tread die was made to bring the tire back into RR compliance. I asked the QA engineer in charge what was with that - and he proudly whipped out a graph showing the RR by date and a gradual upward trend. He stated that the die used to extrude the tread component wears over time and gradually the tread gets heavier (and thicker). By making a new die, the tread was brought down in weight and the tread thickness decreased, and the RR was reduced.</t>
  </si>
  <si>
    <t>BTW, the mold doesn't change so what would be measured as tread depth would not change. All the change in the volume of rubber in this anecdote is between the bottom of the groove and the top of the casing. This dimension is commonly called undertread.</t>
  </si>
  <si>
    <t>Ergo: Change in tread rubber weight (volume) = Change in RR</t>
  </si>
  <si>
    <t>http://ecomodder.com/forum/showthread.php/top-5-most-fuel-efficient-tires-lowest-rolling-2813-7.html</t>
  </si>
  <si>
    <t>following RR test values/numbers are from ADAC tire test: size is 185/60/R14</t>
  </si>
  <si>
    <t>the lower the number, better the RR:</t>
  </si>
  <si>
    <t>Value</t>
  </si>
  <si>
    <t>Michelin energy saver 2,0 VR</t>
  </si>
  <si>
    <t>Hankook optimo k415 2,0 rwr</t>
  </si>
  <si>
    <t>Continental premiun contact 2 2,1 VR</t>
  </si>
  <si>
    <t>Goodyear duragrip 2,1 R</t>
  </si>
  <si>
    <t>Dunlop sp sport fast response 2,1 R</t>
  </si>
  <si>
    <t>Fulda carat progresso 2,2 VR</t>
  </si>
  <si>
    <t>Those are the tires which are good in rr and arent very bad in other tire test sectors.</t>
  </si>
  <si>
    <t>VR=very recommendable</t>
  </si>
  <si>
    <t>R=recommedable</t>
  </si>
  <si>
    <t>RwR= Recommadable with regards</t>
  </si>
  <si>
    <t>the hankook optimo would be the best bet since it has the same LRR as the Michelin energy saver while having a wear of 2,2 which is way better than energy savers 0,6 but a little less than dunlop's sport which is at 3,0.</t>
  </si>
  <si>
    <t>14x5.5" 1996-2000 Civic HX 8 spoke (approx 11 lbs)   (+45 offset?)</t>
  </si>
  <si>
    <t>http://myimiev.com/forum/viewtopic.php?f=27&amp;t=1262</t>
  </si>
  <si>
    <t>Any ideas for fixing the under steer?</t>
  </si>
  <si>
    <t>http://myimiev.com/forum/viewtopic.php?p=7080#p7080</t>
  </si>
  <si>
    <t>Key second step (without the "contact"), all off: 240W</t>
  </si>
  <si>
    <t>engine running (so to speak): 430W (includes daytime running lights)</t>
  </si>
  <si>
    <t>At the base value of 430W should be added if they are enabled consumers to:</t>
  </si>
  <si>
    <t>headlights: 220W (included taillights)</t>
  </si>
  <si>
    <t>beam: 175W (plus beam)</t>
  </si>
  <si>
    <t>AB lights AV + AR: 125W</t>
  </si>
  <si>
    <t>Stop lights: 30W</t>
  </si>
  <si>
    <t>warning lights: 140W (modulated at 50%)</t>
  </si>
  <si>
    <t>radio: 0 to 20W about</t>
  </si>
  <si>
    <t>rear window defroster: 170W</t>
  </si>
  <si>
    <t>ventilation: 180W or 270W 0 to mode "push max"</t>
  </si>
  <si>
    <t>vacuum pump: 70W</t>
  </si>
  <si>
    <t>AC: about 800W (works sometimes, not always, when following or strange logic outside temperature)</t>
  </si>
  <si>
    <t>0 to 6kW heating about</t>
  </si>
  <si>
    <t>wiper, windshield washer, power steering operation untested because rare (not so rare front windshield of course)</t>
  </si>
  <si>
    <t>What is the iMiEV CdA?</t>
  </si>
  <si>
    <t>Potenza RE92 165/65 ! http://www.tirerack.com/tires/tires.jsp?tireMake=Bridgestone&amp;tireModel=Potenza+RE92&amp;partnum=665SR4RE92&amp;vehicleSearch=false&amp;fromCompare1=yes&amp;tab=Specs</t>
  </si>
  <si>
    <t>185/70</t>
  </si>
  <si>
    <t>LRR Michelin Defender http://www.tirerack.com/tires/tires.jsp?tireMake=Michelin&amp;tireModel=Defender&amp;partnum=87TR4DEF&amp;vehicleSearch=false&amp;fromCompare1=yes&amp;tab=Specs</t>
  </si>
  <si>
    <t>185/55</t>
  </si>
  <si>
    <t>Front total 24.7 lbs (calculated 25.1 lbs new)</t>
  </si>
  <si>
    <t>Rear total 28.65 lbs (calculated 29.15 lbs new)</t>
  </si>
  <si>
    <t>Rear wheel 13.65 lbs</t>
  </si>
  <si>
    <t>Front wheel 12.7 lbs</t>
  </si>
  <si>
    <t>185/65R15 = 24.5x???R15</t>
  </si>
  <si>
    <t>185/65R15 = 24.3x???R15</t>
  </si>
  <si>
    <t>Front Tire Size for 14 x 4.5 to 5.5 in wheel</t>
  </si>
  <si>
    <t>Rear Tire Size 14 X 4.5 to 5.5 in wheel</t>
  </si>
  <si>
    <t>165/60R15 = 22.8x???R15</t>
  </si>
  <si>
    <t>http://www.tirerack.com/tires/tires.jsp?tireMake=Continental&amp;tireModel=ContiProContact&amp;partnum=66TR5CPC&amp;vehicleSearch=false&amp;fromCompare1=yes&amp;tab=Specs</t>
  </si>
  <si>
    <t>_</t>
  </si>
  <si>
    <t>165/70</t>
  </si>
  <si>
    <t>2014 Mitsu Mirage 14x4.5, weight ?? lbs. offset 44 mm  (add 5-15mm spacer to make fit, 3mm to have same scrub radius and track)</t>
  </si>
  <si>
    <t>Mirage rim thickness from inner diameter to bead seat</t>
  </si>
  <si>
    <t>WILL NOT FIT!</t>
  </si>
  <si>
    <t>i-MiEV brake caliper diameter ~11.3 to 11.6?</t>
  </si>
  <si>
    <t>http://www.tyresizecalculator.com/tyre-wheel-calculators/tyre-size-for-rim-size-width-calculator</t>
  </si>
  <si>
    <t>Tyre widths you can fit</t>
  </si>
  <si>
    <t>to the rim width: 5"</t>
  </si>
  <si>
    <t>Minimum</t>
  </si>
  <si>
    <t>tyre width</t>
  </si>
  <si>
    <t>Maximum</t>
  </si>
  <si>
    <t>165, 175</t>
  </si>
  <si>
    <t>Ideal tyre width</t>
  </si>
  <si>
    <t>155/60R15</t>
  </si>
  <si>
    <t>155/65R15</t>
  </si>
  <si>
    <t>155/70R15</t>
  </si>
  <si>
    <t>155/80R15</t>
  </si>
  <si>
    <t>165/45R15</t>
  </si>
  <si>
    <t>165/50R15</t>
  </si>
  <si>
    <t>165/55R15</t>
  </si>
  <si>
    <t>165/60R15</t>
  </si>
  <si>
    <t>165/65R15</t>
  </si>
  <si>
    <t>165/80R15</t>
  </si>
  <si>
    <t>175/50R15</t>
  </si>
  <si>
    <t>175/55R15</t>
  </si>
  <si>
    <t>175/65R15</t>
  </si>
  <si>
    <t>175/70R15</t>
  </si>
  <si>
    <t>175/75R15</t>
  </si>
  <si>
    <t>Tyres with ideal tyre width for wheel: 5x15</t>
  </si>
  <si>
    <t>Tyres with min. tyre width for wheel: 5x15</t>
  </si>
  <si>
    <t>Tyres with max. tyre width for wheel: 5x15</t>
  </si>
  <si>
    <t>185/45R15</t>
  </si>
  <si>
    <t>185/55R15</t>
  </si>
  <si>
    <t>185/60R15</t>
  </si>
  <si>
    <t>185/65R15</t>
  </si>
  <si>
    <t>185/70R15</t>
  </si>
  <si>
    <t>185/80R15</t>
  </si>
  <si>
    <t>to the rim width: 4"</t>
  </si>
  <si>
    <t>140, 155</t>
  </si>
  <si>
    <t>REAR</t>
  </si>
  <si>
    <t>FRONT</t>
  </si>
  <si>
    <t>narrow 5.5 wheels</t>
  </si>
  <si>
    <t>http://www.mitsubishicars.com/imiev/specifications</t>
  </si>
  <si>
    <r>
      <t>Weight distribution</t>
    </r>
    <r>
      <rPr>
        <sz val="10"/>
        <rFont val="Arial"/>
        <family val="2"/>
      </rPr>
      <t>, 45 / 55 %</t>
    </r>
  </si>
  <si>
    <t>%</t>
  </si>
  <si>
    <t xml:space="preserve"> +1.7% option</t>
  </si>
  <si>
    <t>OEM wheels 155 front option</t>
  </si>
  <si>
    <t>new</t>
  </si>
  <si>
    <t>worn front</t>
  </si>
  <si>
    <t>worn rear</t>
  </si>
  <si>
    <t>front (in)</t>
  </si>
  <si>
    <t>rear (in)</t>
  </si>
  <si>
    <t>% rear/front</t>
  </si>
  <si>
    <r>
      <t xml:space="preserve">ContiProContact 155/60R15 74T SL 400 AA A  827 lbs. 44 psi 10/32" 14 lbs. 4.5-5.5" 4.5" 6.2" NA 22.3" 859 FR    </t>
    </r>
    <r>
      <rPr>
        <b/>
        <sz val="10"/>
        <color indexed="10"/>
        <rFont val="Arial"/>
        <family val="2"/>
      </rPr>
      <t xml:space="preserve">TEST ON SKIDPAD FOR OVERSTEER!!  </t>
    </r>
  </si>
  <si>
    <t>% change</t>
  </si>
  <si>
    <t>15x7 (too wide) Enkei RP-F1 (9.5 lb)*  http://www.enkei.com/size_chart/RPF1.pdf</t>
  </si>
  <si>
    <t>new 145/65R15 on front, new 175/55R15 on back</t>
  </si>
  <si>
    <t>worn 145/65R15 on front, new 175/55R15 on back</t>
  </si>
  <si>
    <t>1/2 worn 145/65R15 on front, new 175/55R15 on back</t>
  </si>
  <si>
    <t>ABS SHOULD BE DESIGNED TO WORK IN THIS RANGE</t>
  </si>
  <si>
    <t>Diameter INPUTS</t>
  </si>
  <si>
    <t>Mirage Inner Diameter too small for i-MiEV front brake caliper</t>
  </si>
  <si>
    <t>changing by 3.1% causes loss of regen (see http://myimiev.com/forum/viewtopic.php?f=26&amp;t=2269 )</t>
  </si>
  <si>
    <t>RED = OUT OF RANGE</t>
  </si>
</sst>
</file>

<file path=xl/styles.xml><?xml version="1.0" encoding="utf-8"?>
<styleSheet xmlns="http://schemas.openxmlformats.org/spreadsheetml/2006/main">
  <numFmts count="6">
    <numFmt numFmtId="6" formatCode="&quot;$&quot;#,##0_);[Red]\(&quot;$&quot;#,##0\)"/>
    <numFmt numFmtId="164" formatCode="0.0"/>
    <numFmt numFmtId="165" formatCode="0.0000"/>
    <numFmt numFmtId="166" formatCode="0.000"/>
    <numFmt numFmtId="167" formatCode="0.000000"/>
    <numFmt numFmtId="168" formatCode="0.0%"/>
  </numFmts>
  <fonts count="30">
    <font>
      <sz val="10"/>
      <name val="Arial"/>
    </font>
    <font>
      <sz val="10"/>
      <name val="Arial"/>
      <family val="2"/>
    </font>
    <font>
      <sz val="10"/>
      <name val="Arial"/>
      <family val="2"/>
    </font>
    <font>
      <sz val="8"/>
      <name val="Arial"/>
      <family val="2"/>
    </font>
    <font>
      <sz val="8"/>
      <name val="Arial"/>
      <family val="2"/>
    </font>
    <font>
      <b/>
      <sz val="10"/>
      <name val="Arial"/>
      <family val="2"/>
    </font>
    <font>
      <u/>
      <sz val="10"/>
      <color indexed="12"/>
      <name val="MS Sans Serif"/>
      <family val="2"/>
    </font>
    <font>
      <sz val="6"/>
      <name val="Arial"/>
      <family val="2"/>
    </font>
    <font>
      <b/>
      <sz val="10"/>
      <color indexed="61"/>
      <name val="Arial"/>
      <family val="2"/>
    </font>
    <font>
      <b/>
      <sz val="8"/>
      <color indexed="81"/>
      <name val="Tahoma"/>
      <family val="2"/>
    </font>
    <font>
      <vertAlign val="subscript"/>
      <sz val="10"/>
      <name val="Arial"/>
      <family val="2"/>
    </font>
    <font>
      <sz val="8"/>
      <color indexed="61"/>
      <name val="Arial"/>
      <family val="2"/>
    </font>
    <font>
      <vertAlign val="superscript"/>
      <sz val="10"/>
      <name val="Arial"/>
      <family val="2"/>
    </font>
    <font>
      <i/>
      <sz val="10"/>
      <name val="Arial"/>
      <family val="2"/>
    </font>
    <font>
      <b/>
      <sz val="10"/>
      <color indexed="55"/>
      <name val="Arial"/>
      <family val="2"/>
    </font>
    <font>
      <sz val="10"/>
      <color indexed="55"/>
      <name val="Arial"/>
      <family val="2"/>
    </font>
    <font>
      <b/>
      <sz val="5"/>
      <name val="Arial"/>
      <family val="2"/>
    </font>
    <font>
      <b/>
      <sz val="9"/>
      <name val="Arial"/>
      <family val="2"/>
    </font>
    <font>
      <sz val="10"/>
      <color indexed="10"/>
      <name val="Arial"/>
      <family val="2"/>
    </font>
    <font>
      <sz val="8"/>
      <name val="Arial"/>
      <family val="2"/>
    </font>
    <font>
      <sz val="9"/>
      <name val="Arial"/>
      <family val="2"/>
    </font>
    <font>
      <b/>
      <sz val="10"/>
      <color indexed="10"/>
      <name val="Arial"/>
      <family val="2"/>
    </font>
    <font>
      <b/>
      <sz val="8"/>
      <name val="Arial"/>
      <family val="2"/>
    </font>
    <font>
      <b/>
      <i/>
      <sz val="10"/>
      <name val="Arial"/>
      <family val="2"/>
    </font>
    <font>
      <sz val="10"/>
      <color indexed="10"/>
      <name val="Arial"/>
      <family val="2"/>
    </font>
    <font>
      <b/>
      <u/>
      <sz val="10"/>
      <color indexed="10"/>
      <name val="Arial"/>
      <family val="2"/>
    </font>
    <font>
      <b/>
      <sz val="12"/>
      <name val="Times New Roman"/>
      <family val="1"/>
    </font>
    <font>
      <b/>
      <sz val="10"/>
      <name val="Arial"/>
      <family val="2"/>
    </font>
    <font>
      <sz val="8"/>
      <name val="Arial"/>
    </font>
    <font>
      <sz val="10"/>
      <color indexed="10"/>
      <name val="Arial"/>
    </font>
  </fonts>
  <fills count="10">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41"/>
        <bgColor indexed="64"/>
      </patternFill>
    </fill>
    <fill>
      <patternFill patternType="solid">
        <fgColor indexed="51"/>
        <bgColor indexed="64"/>
      </patternFill>
    </fill>
    <fill>
      <patternFill patternType="solid">
        <fgColor indexed="10"/>
        <bgColor indexed="64"/>
      </patternFill>
    </fill>
    <fill>
      <patternFill patternType="solid">
        <fgColor indexed="40"/>
        <bgColor indexed="64"/>
      </patternFill>
    </fill>
    <fill>
      <patternFill patternType="solid">
        <fgColor indexed="50"/>
        <bgColor indexed="64"/>
      </patternFill>
    </fill>
    <fill>
      <patternFill patternType="solid">
        <fgColor indexed="22"/>
        <bgColor indexed="64"/>
      </patternFill>
    </fill>
  </fills>
  <borders count="10">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167">
    <xf numFmtId="0" fontId="0" fillId="0" borderId="0" xfId="0"/>
    <xf numFmtId="164" fontId="0" fillId="0" borderId="0" xfId="0" applyNumberFormat="1"/>
    <xf numFmtId="0" fontId="4" fillId="0" borderId="0" xfId="0" applyFont="1"/>
    <xf numFmtId="0" fontId="3" fillId="0" borderId="0" xfId="0" applyFont="1"/>
    <xf numFmtId="0" fontId="5" fillId="0" borderId="0" xfId="0" applyFont="1"/>
    <xf numFmtId="0" fontId="0" fillId="0" borderId="0" xfId="0" applyAlignment="1">
      <alignment horizontal="center"/>
    </xf>
    <xf numFmtId="0" fontId="5"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165" fontId="0" fillId="0" borderId="0" xfId="0" applyNumberFormat="1" applyAlignment="1">
      <alignment horizontal="center"/>
    </xf>
    <xf numFmtId="0" fontId="2" fillId="0" borderId="0" xfId="0" applyFont="1"/>
    <xf numFmtId="165" fontId="2" fillId="0" borderId="0" xfId="0" applyNumberFormat="1" applyFont="1"/>
    <xf numFmtId="1" fontId="8" fillId="0" borderId="0" xfId="0" applyNumberFormat="1" applyFont="1" applyAlignment="1">
      <alignment horizontal="center"/>
    </xf>
    <xf numFmtId="2" fontId="4" fillId="0" borderId="0" xfId="0" applyNumberFormat="1" applyFont="1" applyAlignment="1">
      <alignment horizontal="center"/>
    </xf>
    <xf numFmtId="164" fontId="4" fillId="0" borderId="0" xfId="0" applyNumberFormat="1" applyFont="1" applyAlignment="1">
      <alignment horizontal="center"/>
    </xf>
    <xf numFmtId="9" fontId="4" fillId="0" borderId="0" xfId="2" applyFont="1" applyAlignment="1">
      <alignment horizontal="center"/>
    </xf>
    <xf numFmtId="0" fontId="7" fillId="0" borderId="1" xfId="0" applyFont="1" applyBorder="1" applyAlignment="1">
      <alignment horizontal="center"/>
    </xf>
    <xf numFmtId="1" fontId="11" fillId="0" borderId="0" xfId="0" applyNumberFormat="1" applyFont="1" applyAlignment="1">
      <alignment horizontal="center"/>
    </xf>
    <xf numFmtId="164" fontId="2" fillId="0" borderId="0" xfId="0" applyNumberFormat="1" applyFont="1" applyAlignment="1">
      <alignment horizontal="center"/>
    </xf>
    <xf numFmtId="10" fontId="0" fillId="0" borderId="0" xfId="0" applyNumberFormat="1"/>
    <xf numFmtId="0" fontId="3" fillId="0" borderId="0" xfId="0" applyFont="1" applyAlignment="1">
      <alignment horizontal="center"/>
    </xf>
    <xf numFmtId="1" fontId="2" fillId="0" borderId="0" xfId="0" applyNumberFormat="1" applyFont="1" applyAlignment="1">
      <alignment horizontal="center"/>
    </xf>
    <xf numFmtId="0" fontId="6" fillId="0" borderId="0" xfId="1" applyAlignment="1" applyProtection="1"/>
    <xf numFmtId="0" fontId="5" fillId="2" borderId="0" xfId="0" applyFont="1" applyFill="1" applyAlignment="1">
      <alignment horizontal="center"/>
    </xf>
    <xf numFmtId="165" fontId="2" fillId="2" borderId="0" xfId="0" applyNumberFormat="1" applyFont="1" applyFill="1"/>
    <xf numFmtId="1" fontId="2" fillId="2" borderId="0" xfId="0" applyNumberFormat="1" applyFont="1" applyFill="1" applyAlignment="1">
      <alignment horizontal="center"/>
    </xf>
    <xf numFmtId="164" fontId="2" fillId="2" borderId="0" xfId="0" applyNumberFormat="1" applyFont="1" applyFill="1" applyAlignment="1">
      <alignment horizontal="center"/>
    </xf>
    <xf numFmtId="1" fontId="8" fillId="2" borderId="0" xfId="0" applyNumberFormat="1" applyFont="1" applyFill="1" applyAlignment="1">
      <alignment horizontal="center"/>
    </xf>
    <xf numFmtId="0" fontId="14" fillId="0" borderId="0" xfId="0" applyFont="1" applyAlignment="1">
      <alignment horizontal="center"/>
    </xf>
    <xf numFmtId="165" fontId="15" fillId="0" borderId="0" xfId="0" applyNumberFormat="1" applyFont="1"/>
    <xf numFmtId="1" fontId="15" fillId="0" borderId="0" xfId="0" applyNumberFormat="1" applyFont="1" applyAlignment="1">
      <alignment horizontal="center"/>
    </xf>
    <xf numFmtId="164" fontId="15" fillId="0" borderId="0" xfId="0" applyNumberFormat="1" applyFont="1" applyAlignment="1">
      <alignment horizontal="center"/>
    </xf>
    <xf numFmtId="1" fontId="14" fillId="0" borderId="0" xfId="0" applyNumberFormat="1" applyFont="1" applyAlignment="1">
      <alignment horizontal="center"/>
    </xf>
    <xf numFmtId="0" fontId="6" fillId="0" borderId="0" xfId="1" applyAlignment="1" applyProtection="1">
      <alignment vertical="center"/>
    </xf>
    <xf numFmtId="0" fontId="5" fillId="0" borderId="0" xfId="0" applyFont="1" applyAlignment="1">
      <alignment horizontal="left" vertical="center" indent="1"/>
    </xf>
    <xf numFmtId="0" fontId="2" fillId="0" borderId="0" xfId="0" applyFont="1" applyAlignment="1">
      <alignment horizontal="left" vertical="center" indent="1"/>
    </xf>
    <xf numFmtId="0" fontId="6" fillId="0" borderId="0" xfId="1" applyAlignment="1" applyProtection="1">
      <alignment horizontal="left" vertical="center" indent="1"/>
    </xf>
    <xf numFmtId="167" fontId="17" fillId="0" borderId="0" xfId="0" applyNumberFormat="1" applyFont="1" applyAlignment="1">
      <alignment horizontal="center"/>
    </xf>
    <xf numFmtId="9" fontId="0" fillId="0" borderId="0" xfId="0" applyNumberFormat="1"/>
    <xf numFmtId="1" fontId="18" fillId="0" borderId="0" xfId="0" applyNumberFormat="1" applyFont="1" applyAlignment="1">
      <alignment horizontal="center"/>
    </xf>
    <xf numFmtId="1" fontId="8" fillId="0" borderId="0" xfId="0" applyNumberFormat="1" applyFont="1" applyAlignment="1"/>
    <xf numFmtId="0" fontId="1" fillId="0" borderId="0" xfId="0" applyFont="1"/>
    <xf numFmtId="2" fontId="0" fillId="0" borderId="2" xfId="0" applyNumberFormat="1" applyBorder="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2" fontId="1" fillId="3" borderId="0" xfId="0" applyNumberFormat="1" applyFont="1" applyFill="1" applyAlignment="1">
      <alignment horizontal="center"/>
    </xf>
    <xf numFmtId="166" fontId="5" fillId="4" borderId="0" xfId="0" applyNumberFormat="1" applyFont="1" applyFill="1" applyAlignment="1">
      <alignment horizontal="center"/>
    </xf>
    <xf numFmtId="164" fontId="5" fillId="0" borderId="0" xfId="0" applyNumberFormat="1" applyFont="1" applyAlignment="1">
      <alignment horizontal="center"/>
    </xf>
    <xf numFmtId="165" fontId="1" fillId="0" borderId="0" xfId="0" applyNumberFormat="1" applyFont="1"/>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left" vertical="center" indent="1"/>
    </xf>
    <xf numFmtId="165" fontId="1" fillId="2" borderId="0" xfId="0" applyNumberFormat="1" applyFont="1" applyFill="1"/>
    <xf numFmtId="1" fontId="1" fillId="2" borderId="0" xfId="0" applyNumberFormat="1"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9" fontId="3" fillId="0" borderId="0" xfId="2" applyFont="1" applyAlignment="1">
      <alignment horizontal="center"/>
    </xf>
    <xf numFmtId="0" fontId="3" fillId="0" borderId="0" xfId="0" applyFont="1" applyAlignment="1">
      <alignment horizontal="center" wrapText="1"/>
    </xf>
    <xf numFmtId="166" fontId="0" fillId="0" borderId="0" xfId="0" applyNumberFormat="1" applyAlignment="1">
      <alignment horizontal="center"/>
    </xf>
    <xf numFmtId="0" fontId="7" fillId="0" borderId="0" xfId="0" applyFont="1" applyAlignment="1">
      <alignment horizontal="center" wrapText="1"/>
    </xf>
    <xf numFmtId="168" fontId="20" fillId="0" borderId="0" xfId="0" applyNumberFormat="1" applyFont="1"/>
    <xf numFmtId="164" fontId="5" fillId="3" borderId="0" xfId="0" applyNumberFormat="1" applyFont="1" applyFill="1" applyAlignment="1">
      <alignment horizontal="center"/>
    </xf>
    <xf numFmtId="164" fontId="5" fillId="2" borderId="0" xfId="0" applyNumberFormat="1" applyFont="1" applyFill="1" applyAlignment="1">
      <alignment horizontal="center"/>
    </xf>
    <xf numFmtId="164" fontId="14" fillId="0" borderId="0" xfId="0" applyNumberFormat="1" applyFont="1" applyAlignment="1">
      <alignment horizontal="center"/>
    </xf>
    <xf numFmtId="0" fontId="0" fillId="0" borderId="0" xfId="0" applyAlignment="1">
      <alignment horizontal="left" vertical="center"/>
    </xf>
    <xf numFmtId="0" fontId="1" fillId="0" borderId="0" xfId="0" applyFont="1" applyAlignment="1">
      <alignment horizontal="left" vertical="center"/>
    </xf>
    <xf numFmtId="164" fontId="0" fillId="0" borderId="0" xfId="0" applyNumberFormat="1" applyAlignment="1">
      <alignment horizontal="center"/>
    </xf>
    <xf numFmtId="1" fontId="0" fillId="0" borderId="0" xfId="0" applyNumberFormat="1" applyAlignment="1">
      <alignment horizontal="center"/>
    </xf>
    <xf numFmtId="0" fontId="21" fillId="0" borderId="0" xfId="0" applyFont="1" applyAlignment="1">
      <alignment horizontal="center"/>
    </xf>
    <xf numFmtId="0" fontId="22" fillId="0" borderId="0" xfId="0" applyFont="1"/>
    <xf numFmtId="0" fontId="23" fillId="0" borderId="0" xfId="0" applyFont="1"/>
    <xf numFmtId="2" fontId="0" fillId="0" borderId="0" xfId="0" applyNumberFormat="1"/>
    <xf numFmtId="9" fontId="5" fillId="0" borderId="0" xfId="2" applyFont="1" applyAlignment="1">
      <alignment horizontal="center"/>
    </xf>
    <xf numFmtId="0" fontId="5" fillId="2" borderId="0" xfId="0" applyFont="1" applyFill="1" applyAlignment="1">
      <alignment horizontal="center"/>
    </xf>
    <xf numFmtId="165" fontId="2" fillId="2" borderId="0" xfId="0" applyNumberFormat="1" applyFont="1" applyFill="1"/>
    <xf numFmtId="1" fontId="2" fillId="2" borderId="0" xfId="0" applyNumberFormat="1" applyFont="1" applyFill="1" applyAlignment="1">
      <alignment horizontal="center"/>
    </xf>
    <xf numFmtId="164" fontId="2" fillId="2" borderId="0" xfId="0" applyNumberFormat="1" applyFont="1" applyFill="1" applyAlignment="1">
      <alignment horizontal="center"/>
    </xf>
    <xf numFmtId="1" fontId="8" fillId="2" borderId="0" xfId="0" applyNumberFormat="1" applyFont="1" applyFill="1" applyAlignment="1">
      <alignment horizontal="center"/>
    </xf>
    <xf numFmtId="9" fontId="0" fillId="2" borderId="0" xfId="0" applyNumberFormat="1" applyFill="1"/>
    <xf numFmtId="9" fontId="5" fillId="2" borderId="0" xfId="2" applyFont="1" applyFill="1" applyAlignment="1">
      <alignment horizontal="center"/>
    </xf>
    <xf numFmtId="166" fontId="0" fillId="2" borderId="0" xfId="0" applyNumberFormat="1" applyFill="1" applyAlignment="1">
      <alignment horizontal="center"/>
    </xf>
    <xf numFmtId="168" fontId="20" fillId="2" borderId="0" xfId="0" applyNumberFormat="1" applyFont="1" applyFill="1"/>
    <xf numFmtId="0" fontId="0" fillId="2" borderId="0" xfId="0" applyFill="1"/>
    <xf numFmtId="2" fontId="3" fillId="0" borderId="0" xfId="0" applyNumberFormat="1" applyFont="1"/>
    <xf numFmtId="9" fontId="1" fillId="0" borderId="0" xfId="2" applyFont="1" applyAlignment="1">
      <alignment horizontal="center"/>
    </xf>
    <xf numFmtId="0" fontId="0" fillId="0" borderId="0" xfId="0" applyAlignment="1">
      <alignment horizontal="center" vertical="center"/>
    </xf>
    <xf numFmtId="164" fontId="5" fillId="2" borderId="0" xfId="0" applyNumberFormat="1" applyFont="1" applyFill="1" applyAlignment="1">
      <alignment horizontal="center"/>
    </xf>
    <xf numFmtId="0" fontId="1" fillId="2" borderId="0" xfId="0" applyFont="1" applyFill="1"/>
    <xf numFmtId="6" fontId="0" fillId="0" borderId="0" xfId="0" applyNumberFormat="1"/>
    <xf numFmtId="0" fontId="3" fillId="0" borderId="0" xfId="0" applyFont="1" applyAlignment="1">
      <alignment wrapText="1"/>
    </xf>
    <xf numFmtId="0" fontId="24" fillId="0" borderId="0" xfId="0" applyFont="1" applyAlignment="1"/>
    <xf numFmtId="0" fontId="17" fillId="2" borderId="0" xfId="0" applyFont="1" applyFill="1"/>
    <xf numFmtId="10" fontId="0" fillId="0" borderId="0" xfId="0" applyNumberFormat="1" applyAlignment="1">
      <alignment horizontal="center"/>
    </xf>
    <xf numFmtId="0" fontId="22" fillId="0" borderId="0" xfId="0" applyFont="1" applyAlignment="1">
      <alignment horizontal="center"/>
    </xf>
    <xf numFmtId="0" fontId="1" fillId="3" borderId="0" xfId="0" applyFont="1" applyFill="1" applyAlignment="1">
      <alignment horizontal="center"/>
    </xf>
    <xf numFmtId="0" fontId="0" fillId="3" borderId="0" xfId="0" applyFill="1" applyAlignment="1">
      <alignment horizontal="center"/>
    </xf>
    <xf numFmtId="10" fontId="0" fillId="3" borderId="0" xfId="0" applyNumberFormat="1" applyFill="1" applyAlignment="1">
      <alignment horizontal="center"/>
    </xf>
    <xf numFmtId="0" fontId="20" fillId="3" borderId="0" xfId="0" applyFont="1" applyFill="1" applyAlignment="1">
      <alignment horizontal="center"/>
    </xf>
    <xf numFmtId="0" fontId="25" fillId="0" borderId="0" xfId="0" applyFont="1" applyAlignment="1">
      <alignment horizontal="center" vertical="center"/>
    </xf>
    <xf numFmtId="0" fontId="26" fillId="0" borderId="0" xfId="0" applyFont="1" applyAlignment="1">
      <alignment vertical="center"/>
    </xf>
    <xf numFmtId="0" fontId="1" fillId="5" borderId="0" xfId="0" applyFont="1" applyFill="1" applyAlignment="1">
      <alignment horizontal="center"/>
    </xf>
    <xf numFmtId="0" fontId="0" fillId="5" borderId="0" xfId="0" applyFill="1" applyAlignment="1">
      <alignment horizontal="center"/>
    </xf>
    <xf numFmtId="10" fontId="0" fillId="5" borderId="0" xfId="0" applyNumberFormat="1" applyFill="1" applyAlignment="1">
      <alignment horizontal="center"/>
    </xf>
    <xf numFmtId="0" fontId="1" fillId="5" borderId="0" xfId="0" applyFont="1" applyFill="1"/>
    <xf numFmtId="0" fontId="0" fillId="5" borderId="0" xfId="0" applyFill="1"/>
    <xf numFmtId="10" fontId="0" fillId="5" borderId="0" xfId="0" applyNumberFormat="1" applyFill="1"/>
    <xf numFmtId="0" fontId="20" fillId="5" borderId="0" xfId="0" applyFont="1" applyFill="1" applyAlignment="1">
      <alignment horizontal="center"/>
    </xf>
    <xf numFmtId="0" fontId="1" fillId="6" borderId="0" xfId="0" applyFont="1" applyFill="1"/>
    <xf numFmtId="0" fontId="0" fillId="6" borderId="0" xfId="0" applyFill="1"/>
    <xf numFmtId="10" fontId="0" fillId="6" borderId="0" xfId="0" applyNumberFormat="1" applyFill="1"/>
    <xf numFmtId="10" fontId="6" fillId="0" borderId="0" xfId="1" applyNumberFormat="1" applyAlignment="1" applyProtection="1"/>
    <xf numFmtId="0" fontId="1" fillId="7" borderId="0" xfId="0" applyFont="1" applyFill="1" applyAlignment="1">
      <alignment horizontal="center"/>
    </xf>
    <xf numFmtId="0" fontId="0" fillId="7" borderId="0" xfId="0" applyFill="1" applyAlignment="1">
      <alignment horizontal="center"/>
    </xf>
    <xf numFmtId="0" fontId="24" fillId="7" borderId="0" xfId="0" applyFont="1" applyFill="1" applyAlignment="1">
      <alignment horizontal="center"/>
    </xf>
    <xf numFmtId="10" fontId="0" fillId="7" borderId="0" xfId="0" applyNumberFormat="1" applyFill="1" applyAlignment="1">
      <alignment horizontal="center"/>
    </xf>
    <xf numFmtId="0" fontId="0" fillId="7" borderId="0" xfId="0" applyFill="1"/>
    <xf numFmtId="10" fontId="0" fillId="7" borderId="0" xfId="0" applyNumberFormat="1" applyFill="1"/>
    <xf numFmtId="0" fontId="5" fillId="2" borderId="0" xfId="0" applyFont="1" applyFill="1"/>
    <xf numFmtId="10" fontId="5" fillId="2" borderId="0" xfId="0" applyNumberFormat="1" applyFont="1" applyFill="1"/>
    <xf numFmtId="0" fontId="21" fillId="0" borderId="0" xfId="0" applyFont="1"/>
    <xf numFmtId="0" fontId="24" fillId="0" borderId="0" xfId="0" applyFont="1"/>
    <xf numFmtId="0" fontId="0" fillId="8" borderId="0" xfId="0" applyFill="1"/>
    <xf numFmtId="10" fontId="0" fillId="8" borderId="0" xfId="0" applyNumberFormat="1" applyFill="1"/>
    <xf numFmtId="0" fontId="1" fillId="0" borderId="0" xfId="0" applyFont="1" applyFill="1" applyAlignment="1">
      <alignment horizontal="center"/>
    </xf>
    <xf numFmtId="0" fontId="0" fillId="0" borderId="0" xfId="0" applyFill="1" applyAlignment="1">
      <alignment horizontal="center"/>
    </xf>
    <xf numFmtId="10" fontId="0" fillId="0" borderId="0" xfId="0" applyNumberFormat="1" applyFill="1" applyAlignment="1">
      <alignment horizontal="center"/>
    </xf>
    <xf numFmtId="0" fontId="0" fillId="0" borderId="0" xfId="0" applyAlignment="1">
      <alignment vertical="center" wrapText="1"/>
    </xf>
    <xf numFmtId="0" fontId="20" fillId="0" borderId="0" xfId="0" applyFont="1" applyAlignment="1">
      <alignment vertical="center" wrapText="1"/>
    </xf>
    <xf numFmtId="0" fontId="1" fillId="0" borderId="0" xfId="0" applyFont="1" applyAlignment="1">
      <alignment vertical="center" wrapText="1"/>
    </xf>
    <xf numFmtId="0" fontId="13" fillId="0" borderId="0" xfId="0" applyFont="1"/>
    <xf numFmtId="0" fontId="0" fillId="9" borderId="0" xfId="0" applyFill="1"/>
    <xf numFmtId="10" fontId="0" fillId="9" borderId="0" xfId="0" applyNumberFormat="1" applyFill="1"/>
    <xf numFmtId="10" fontId="1" fillId="0" borderId="0" xfId="0" applyNumberFormat="1" applyFont="1"/>
    <xf numFmtId="0" fontId="5" fillId="6" borderId="0" xfId="0" applyFont="1" applyFill="1" applyAlignment="1">
      <alignment horizontal="center"/>
    </xf>
    <xf numFmtId="166" fontId="0" fillId="6" borderId="0" xfId="0" applyNumberFormat="1" applyFill="1" applyAlignment="1">
      <alignment horizontal="center"/>
    </xf>
    <xf numFmtId="0" fontId="1" fillId="0" borderId="0" xfId="0" applyFont="1" applyAlignment="1">
      <alignment horizontal="left"/>
    </xf>
    <xf numFmtId="10" fontId="0" fillId="0" borderId="0" xfId="2" applyNumberFormat="1" applyFont="1"/>
    <xf numFmtId="164" fontId="5" fillId="2" borderId="3" xfId="0" applyNumberFormat="1" applyFont="1" applyFill="1" applyBorder="1" applyAlignment="1">
      <alignment horizontal="center"/>
    </xf>
    <xf numFmtId="10" fontId="0" fillId="0" borderId="3" xfId="2" applyNumberFormat="1" applyFont="1" applyBorder="1"/>
    <xf numFmtId="10" fontId="0" fillId="0" borderId="3" xfId="0" applyNumberFormat="1" applyBorder="1"/>
    <xf numFmtId="0" fontId="1" fillId="0" borderId="3" xfId="0" applyFont="1" applyBorder="1"/>
    <xf numFmtId="0" fontId="0" fillId="0" borderId="3" xfId="0" applyBorder="1"/>
    <xf numFmtId="0" fontId="0" fillId="0" borderId="4" xfId="0" applyBorder="1"/>
    <xf numFmtId="164" fontId="5" fillId="2" borderId="0" xfId="0" applyNumberFormat="1" applyFont="1" applyFill="1" applyBorder="1" applyAlignment="1">
      <alignment horizontal="center"/>
    </xf>
    <xf numFmtId="10" fontId="0" fillId="0" borderId="0" xfId="2" applyNumberFormat="1" applyFont="1" applyBorder="1"/>
    <xf numFmtId="10" fontId="0" fillId="0" borderId="0" xfId="0" applyNumberFormat="1" applyBorder="1"/>
    <xf numFmtId="0" fontId="1" fillId="0" borderId="0" xfId="0" applyFont="1" applyBorder="1"/>
    <xf numFmtId="0" fontId="0" fillId="0" borderId="0" xfId="0" applyBorder="1"/>
    <xf numFmtId="0" fontId="0" fillId="0" borderId="5" xfId="0" applyBorder="1"/>
    <xf numFmtId="164" fontId="5" fillId="2" borderId="1" xfId="0" applyNumberFormat="1" applyFont="1" applyFill="1" applyBorder="1" applyAlignment="1">
      <alignment horizontal="center"/>
    </xf>
    <xf numFmtId="10" fontId="0" fillId="0" borderId="1" xfId="2" applyNumberFormat="1" applyFont="1" applyBorder="1"/>
    <xf numFmtId="10" fontId="0" fillId="0" borderId="1" xfId="0" applyNumberFormat="1" applyBorder="1"/>
    <xf numFmtId="0" fontId="1" fillId="0" borderId="1" xfId="0" applyFont="1" applyBorder="1"/>
    <xf numFmtId="0" fontId="0" fillId="0" borderId="1" xfId="0" applyBorder="1"/>
    <xf numFmtId="0" fontId="0" fillId="0" borderId="6" xfId="0" applyBorder="1"/>
    <xf numFmtId="0" fontId="17" fillId="0" borderId="0" xfId="0" applyFont="1" applyAlignment="1">
      <alignment horizontal="center" vertical="center" wrapText="1"/>
    </xf>
    <xf numFmtId="0" fontId="3" fillId="0" borderId="0" xfId="0" applyFont="1" applyAlignment="1">
      <alignment vertical="center" wrapText="1"/>
    </xf>
    <xf numFmtId="164" fontId="5" fillId="2" borderId="7" xfId="0" applyNumberFormat="1" applyFont="1" applyFill="1" applyBorder="1" applyAlignment="1">
      <alignment horizontal="center"/>
    </xf>
    <xf numFmtId="164" fontId="5" fillId="2" borderId="8" xfId="0" applyNumberFormat="1" applyFont="1" applyFill="1" applyBorder="1" applyAlignment="1">
      <alignment horizontal="center"/>
    </xf>
    <xf numFmtId="164" fontId="5" fillId="2" borderId="9" xfId="0" applyNumberFormat="1" applyFont="1" applyFill="1" applyBorder="1" applyAlignment="1">
      <alignment horizontal="center"/>
    </xf>
    <xf numFmtId="0" fontId="29" fillId="0" borderId="0" xfId="0" applyFont="1" applyBorder="1"/>
    <xf numFmtId="164" fontId="5" fillId="2" borderId="0" xfId="0" applyNumberFormat="1" applyFont="1" applyFill="1" applyAlignment="1">
      <alignment horizontal="center"/>
    </xf>
    <xf numFmtId="0" fontId="27"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wrapText="1"/>
    </xf>
  </cellXfs>
  <cellStyles count="3">
    <cellStyle name="Hyperlink" xfId="1" builtinId="8"/>
    <cellStyle name="Normal" xfId="0" builtinId="0"/>
    <cellStyle name="Percent" xfId="2" builtinId="5"/>
  </cellStyles>
  <dxfs count="2">
    <dxf>
      <font>
        <condense val="0"/>
        <extend val="0"/>
        <color indexed="10"/>
      </font>
    </dxf>
    <dxf>
      <font>
        <condense val="0"/>
        <extend val="0"/>
        <color indexed="1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9625383792931922E-2"/>
          <c:y val="4.060913705583756E-2"/>
          <c:w val="0.85948576035311808"/>
          <c:h val="0.82233502538071068"/>
        </c:manualLayout>
      </c:layout>
      <c:scatterChart>
        <c:scatterStyle val="lineMarker"/>
        <c:ser>
          <c:idx val="0"/>
          <c:order val="0"/>
          <c:tx>
            <c:strRef>
              <c:f>torque!$N$6</c:f>
              <c:strCache>
                <c:ptCount val="1"/>
                <c:pt idx="0">
                  <c:v>(N-m)</c:v>
                </c:pt>
              </c:strCache>
            </c:strRef>
          </c:tx>
          <c:marker>
            <c:symbol val="none"/>
          </c:marker>
          <c:xVal>
            <c:numRef>
              <c:f>torque!$M$7:$M$31</c:f>
              <c:numCache>
                <c:formatCode>General</c:formatCode>
                <c:ptCount val="25"/>
                <c:pt idx="0">
                  <c:v>1</c:v>
                </c:pt>
                <c:pt idx="1">
                  <c:v>300</c:v>
                </c:pt>
                <c:pt idx="2">
                  <c:v>450</c:v>
                </c:pt>
                <c:pt idx="3">
                  <c:v>1000</c:v>
                </c:pt>
                <c:pt idx="4">
                  <c:v>1500</c:v>
                </c:pt>
                <c:pt idx="5">
                  <c:v>2000</c:v>
                </c:pt>
                <c:pt idx="6">
                  <c:v>2500</c:v>
                </c:pt>
                <c:pt idx="7">
                  <c:v>2600</c:v>
                </c:pt>
                <c:pt idx="8">
                  <c:v>3000</c:v>
                </c:pt>
                <c:pt idx="9">
                  <c:v>3500</c:v>
                </c:pt>
                <c:pt idx="10">
                  <c:v>4000</c:v>
                </c:pt>
                <c:pt idx="11">
                  <c:v>4500</c:v>
                </c:pt>
                <c:pt idx="12">
                  <c:v>5000</c:v>
                </c:pt>
                <c:pt idx="13">
                  <c:v>5500</c:v>
                </c:pt>
                <c:pt idx="14">
                  <c:v>6000</c:v>
                </c:pt>
                <c:pt idx="15">
                  <c:v>6500</c:v>
                </c:pt>
                <c:pt idx="16">
                  <c:v>7000</c:v>
                </c:pt>
                <c:pt idx="17">
                  <c:v>7500</c:v>
                </c:pt>
                <c:pt idx="18">
                  <c:v>8256</c:v>
                </c:pt>
                <c:pt idx="19">
                  <c:v>8500</c:v>
                </c:pt>
                <c:pt idx="20">
                  <c:v>9000</c:v>
                </c:pt>
                <c:pt idx="21">
                  <c:v>9900</c:v>
                </c:pt>
              </c:numCache>
            </c:numRef>
          </c:xVal>
          <c:yVal>
            <c:numRef>
              <c:f>torque!$N$7:$N$31</c:f>
              <c:numCache>
                <c:formatCode>General</c:formatCode>
                <c:ptCount val="25"/>
                <c:pt idx="0">
                  <c:v>196</c:v>
                </c:pt>
                <c:pt idx="1">
                  <c:v>196</c:v>
                </c:pt>
                <c:pt idx="2">
                  <c:v>180</c:v>
                </c:pt>
                <c:pt idx="3">
                  <c:v>180</c:v>
                </c:pt>
                <c:pt idx="4">
                  <c:v>180</c:v>
                </c:pt>
                <c:pt idx="5">
                  <c:v>180</c:v>
                </c:pt>
                <c:pt idx="6">
                  <c:v>180</c:v>
                </c:pt>
                <c:pt idx="7">
                  <c:v>180</c:v>
                </c:pt>
                <c:pt idx="8" formatCode="0">
                  <c:v>156</c:v>
                </c:pt>
                <c:pt idx="9" formatCode="0">
                  <c:v>133.69015219719208</c:v>
                </c:pt>
                <c:pt idx="10" formatCode="0">
                  <c:v>116.97888317254306</c:v>
                </c:pt>
                <c:pt idx="11" formatCode="0">
                  <c:v>103.98122948670496</c:v>
                </c:pt>
                <c:pt idx="12" formatCode="0">
                  <c:v>93.583106538034471</c:v>
                </c:pt>
                <c:pt idx="13" formatCode="0">
                  <c:v>85.075551398213136</c:v>
                </c:pt>
                <c:pt idx="14" formatCode="0">
                  <c:v>77.985922115028714</c:v>
                </c:pt>
                <c:pt idx="15" formatCode="0">
                  <c:v>71.987005029257276</c:v>
                </c:pt>
                <c:pt idx="16" formatCode="0">
                  <c:v>66.845076098596039</c:v>
                </c:pt>
                <c:pt idx="17" formatCode="0">
                  <c:v>62.388737692022971</c:v>
                </c:pt>
                <c:pt idx="18" formatCode="0">
                  <c:v>56.675815490573193</c:v>
                </c:pt>
                <c:pt idx="19" formatCode="0">
                  <c:v>55.048886198843803</c:v>
                </c:pt>
                <c:pt idx="20" formatCode="0">
                  <c:v>1.0610329539459689</c:v>
                </c:pt>
                <c:pt idx="21" formatCode="0">
                  <c:v>0.96457541267815372</c:v>
                </c:pt>
              </c:numCache>
            </c:numRef>
          </c:yVal>
        </c:ser>
        <c:axId val="36482048"/>
        <c:axId val="36487936"/>
      </c:scatterChart>
      <c:valAx>
        <c:axId val="36482048"/>
        <c:scaling>
          <c:orientation val="minMax"/>
          <c:max val="10000"/>
          <c:min val="250"/>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6487936"/>
        <c:crosses val="autoZero"/>
        <c:crossBetween val="midCat"/>
      </c:valAx>
      <c:valAx>
        <c:axId val="36487936"/>
        <c:scaling>
          <c:orientation val="minMax"/>
          <c:max val="200"/>
        </c:scaling>
        <c:axPos val="l"/>
        <c:majorGridlines/>
        <c:numFmt formatCode="General" sourceLinked="1"/>
        <c:tickLblPos val="nextTo"/>
        <c:crossAx val="36482048"/>
        <c:crosses val="autoZero"/>
        <c:crossBetween val="midCat"/>
      </c:valAx>
      <c:spPr>
        <a:noFill/>
        <a:ln w="25400">
          <a:noFill/>
        </a:ln>
      </c:spPr>
    </c:plotArea>
    <c:plotVisOnly val="1"/>
    <c:dispBlanksAs val="gap"/>
  </c:chart>
  <c:spPr>
    <a:noFill/>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058102326"/>
          <c:y val="6.4417186895462775E-2"/>
        </c:manualLayout>
      </c:layout>
      <c:spPr>
        <a:noFill/>
        <a:ln w="25400">
          <a:noFill/>
        </a:ln>
      </c:spPr>
    </c:title>
    <c:plotArea>
      <c:layout>
        <c:manualLayout>
          <c:layoutTarget val="inner"/>
          <c:xMode val="edge"/>
          <c:yMode val="edge"/>
          <c:x val="0.12941201250768328"/>
          <c:y val="6.7729083665338641E-2"/>
          <c:w val="0.82745256482185359"/>
          <c:h val="0.70517928286852594"/>
        </c:manualLayout>
      </c:layout>
      <c:scatterChart>
        <c:scatterStyle val="smoothMarker"/>
        <c:ser>
          <c:idx val="1"/>
          <c:order val="0"/>
          <c:tx>
            <c:strRef>
              <c:f>'i-miev'!$G$20</c:f>
              <c:strCache>
                <c:ptCount val="1"/>
                <c:pt idx="0">
                  <c:v>range</c:v>
                </c:pt>
              </c:strCache>
            </c:strRef>
          </c:tx>
          <c:spPr>
            <a:ln w="3175">
              <a:solidFill>
                <a:srgbClr val="969696"/>
              </a:solidFill>
              <a:prstDash val="sysDash"/>
            </a:ln>
          </c:spPr>
          <c:marker>
            <c:symbol val="none"/>
          </c:marker>
          <c:xVal>
            <c:numRef>
              <c:f>'tri-miev3'!$A$21:$A$40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ser>
          <c:idx val="0"/>
          <c:order val="1"/>
          <c:tx>
            <c:strRef>
              <c:f>'tri-miev3'!$G$20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'tri-miev3'!$A$21:$A$40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'tri-miev3'!$G$21:$G$40</c:f>
              <c:numCache>
                <c:formatCode>0</c:formatCode>
                <c:ptCount val="20"/>
                <c:pt idx="0">
                  <c:v>106.22656456264507</c:v>
                </c:pt>
                <c:pt idx="1">
                  <c:v>161.68863908429057</c:v>
                </c:pt>
                <c:pt idx="2">
                  <c:v>191.00398879327872</c:v>
                </c:pt>
                <c:pt idx="3">
                  <c:v>203.91907843084866</c:v>
                </c:pt>
                <c:pt idx="4">
                  <c:v>205.86639067147652</c:v>
                </c:pt>
                <c:pt idx="5">
                  <c:v>200.58098534001277</c:v>
                </c:pt>
                <c:pt idx="6">
                  <c:v>190.82485285583238</c:v>
                </c:pt>
                <c:pt idx="7">
                  <c:v>178.62107218663817</c:v>
                </c:pt>
                <c:pt idx="8">
                  <c:v>165.38675853819083</c:v>
                </c:pt>
                <c:pt idx="9">
                  <c:v>152.0574633356016</c:v>
                </c:pt>
                <c:pt idx="10">
                  <c:v>139.20809772647073</c:v>
                </c:pt>
                <c:pt idx="11">
                  <c:v>127.15912611361172</c:v>
                </c:pt>
                <c:pt idx="12">
                  <c:v>116.06108227304802</c:v>
                </c:pt>
                <c:pt idx="13">
                  <c:v>105.9568885607797</c:v>
                </c:pt>
                <c:pt idx="14">
                  <c:v>96.825210033611867</c:v>
                </c:pt>
                <c:pt idx="15">
                  <c:v>88.609250172697429</c:v>
                </c:pt>
                <c:pt idx="16">
                  <c:v>81.235122322718865</c:v>
                </c:pt>
                <c:pt idx="17">
                  <c:v>74.623110546226741</c:v>
                </c:pt>
                <c:pt idx="18">
                  <c:v>68.694253652853874</c:v>
                </c:pt>
                <c:pt idx="19">
                  <c:v>65.433574642388962</c:v>
                </c:pt>
              </c:numCache>
            </c:numRef>
          </c:yVal>
          <c:smooth val="1"/>
        </c:ser>
        <c:axId val="36627200"/>
        <c:axId val="36629120"/>
      </c:scatterChart>
      <c:valAx>
        <c:axId val="36627200"/>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46840891466"/>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629120"/>
        <c:crosses val="autoZero"/>
        <c:crossBetween val="midCat"/>
      </c:valAx>
      <c:valAx>
        <c:axId val="36629120"/>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7088771437817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627200"/>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34362934362933"/>
          <c:y val="6.7729083665338641E-2"/>
          <c:w val="0.8281853281853282"/>
          <c:h val="0.70517928286852594"/>
        </c:manualLayout>
      </c:layout>
      <c:scatterChart>
        <c:scatterStyle val="smoothMarker"/>
        <c:ser>
          <c:idx val="0"/>
          <c:order val="0"/>
          <c:tx>
            <c:strRef>
              <c:f>'i-miev (220km test)'!$G$20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(220km test)'!$A$21:$A$40</c:f>
              <c:numCache>
                <c:formatCode>General</c:formatCode>
                <c:ptCount val="20"/>
                <c:pt idx="0">
                  <c:v>5</c:v>
                </c:pt>
                <c:pt idx="1">
                  <c:v>10</c:v>
                </c:pt>
                <c:pt idx="2">
                  <c:v>15</c:v>
                </c:pt>
                <c:pt idx="3">
                  <c:v>20</c:v>
                </c:pt>
                <c:pt idx="4">
                  <c:v>25</c:v>
                </c:pt>
                <c:pt idx="5">
                  <c:v>31</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(220km test)'!$G$21:$G$40</c:f>
              <c:numCache>
                <c:formatCode>0</c:formatCode>
                <c:ptCount val="20"/>
                <c:pt idx="0">
                  <c:v>258.54824112782325</c:v>
                </c:pt>
                <c:pt idx="1">
                  <c:v>241.39651067910592</c:v>
                </c:pt>
                <c:pt idx="2">
                  <c:v>217.36382169982858</c:v>
                </c:pt>
                <c:pt idx="3">
                  <c:v>190.77382943586582</c:v>
                </c:pt>
                <c:pt idx="4">
                  <c:v>164.8466359854452</c:v>
                </c:pt>
                <c:pt idx="5">
                  <c:v>137.03508317421799</c:v>
                </c:pt>
                <c:pt idx="6">
                  <c:v>120.99595852536476</c:v>
                </c:pt>
                <c:pt idx="7">
                  <c:v>103.74737783810963</c:v>
                </c:pt>
                <c:pt idx="8">
                  <c:v>89.317097618029806</c:v>
                </c:pt>
                <c:pt idx="9">
                  <c:v>77.300425776330655</c:v>
                </c:pt>
                <c:pt idx="10">
                  <c:v>67.293746091100545</c:v>
                </c:pt>
                <c:pt idx="11">
                  <c:v>58.937548160994908</c:v>
                </c:pt>
                <c:pt idx="12">
                  <c:v>51.928600680914748</c:v>
                </c:pt>
                <c:pt idx="13">
                  <c:v>46.018233772279586</c:v>
                </c:pt>
                <c:pt idx="14">
                  <c:v>41.005402001730545</c:v>
                </c:pt>
                <c:pt idx="15">
                  <c:v>36.728581390416288</c:v>
                </c:pt>
                <c:pt idx="16">
                  <c:v>33.058198363974554</c:v>
                </c:pt>
                <c:pt idx="17">
                  <c:v>29.890165635493858</c:v>
                </c:pt>
                <c:pt idx="18">
                  <c:v>27.140602810381257</c:v>
                </c:pt>
                <c:pt idx="19">
                  <c:v>32.078662042401959</c:v>
                </c:pt>
              </c:numCache>
            </c:numRef>
          </c:yVal>
          <c:smooth val="1"/>
        </c:ser>
        <c:axId val="36134272"/>
        <c:axId val="36136448"/>
      </c:scatterChart>
      <c:valAx>
        <c:axId val="36134272"/>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36448"/>
        <c:crosses val="autoZero"/>
        <c:crossBetween val="midCat"/>
      </c:valAx>
      <c:valAx>
        <c:axId val="36136448"/>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34272"/>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34362934362933"/>
          <c:y val="6.7729083665338641E-2"/>
          <c:w val="0.8281853281853282"/>
          <c:h val="0.70517928286852594"/>
        </c:manualLayout>
      </c:layout>
      <c:scatterChart>
        <c:scatterStyle val="smoothMarker"/>
        <c:ser>
          <c:idx val="0"/>
          <c:order val="0"/>
          <c:tx>
            <c:strRef>
              <c:f>'i-miev (220km test) (2)'!$G$20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(220km test) (2)'!$A$21:$A$40</c:f>
              <c:numCache>
                <c:formatCode>General</c:formatCode>
                <c:ptCount val="20"/>
                <c:pt idx="0">
                  <c:v>5</c:v>
                </c:pt>
                <c:pt idx="1">
                  <c:v>10</c:v>
                </c:pt>
                <c:pt idx="2">
                  <c:v>15</c:v>
                </c:pt>
                <c:pt idx="3">
                  <c:v>20</c:v>
                </c:pt>
                <c:pt idx="4">
                  <c:v>25</c:v>
                </c:pt>
                <c:pt idx="5">
                  <c:v>31</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(220km test) (2)'!$G$21:$G$40</c:f>
              <c:numCache>
                <c:formatCode>0</c:formatCode>
                <c:ptCount val="20"/>
                <c:pt idx="0">
                  <c:v>100.59716053077565</c:v>
                </c:pt>
                <c:pt idx="1">
                  <c:v>145.98427784130666</c:v>
                </c:pt>
                <c:pt idx="2">
                  <c:v>163.08689151559349</c:v>
                </c:pt>
                <c:pt idx="3">
                  <c:v>163.30934787475687</c:v>
                </c:pt>
                <c:pt idx="4">
                  <c:v>154.02272273807023</c:v>
                </c:pt>
                <c:pt idx="5">
                  <c:v>137.30674532755978</c:v>
                </c:pt>
                <c:pt idx="6">
                  <c:v>125.25570437881628</c:v>
                </c:pt>
                <c:pt idx="7">
                  <c:v>110.68865906308753</c:v>
                </c:pt>
                <c:pt idx="8">
                  <c:v>97.396244334151277</c:v>
                </c:pt>
                <c:pt idx="9">
                  <c:v>85.655200690815761</c:v>
                </c:pt>
                <c:pt idx="10">
                  <c:v>75.46346199060072</c:v>
                </c:pt>
                <c:pt idx="11">
                  <c:v>66.692571783523178</c:v>
                </c:pt>
                <c:pt idx="12">
                  <c:v>59.169594825236345</c:v>
                </c:pt>
                <c:pt idx="13">
                  <c:v>52.717645151999498</c:v>
                </c:pt>
                <c:pt idx="14">
                  <c:v>47.173856237965872</c:v>
                </c:pt>
                <c:pt idx="15">
                  <c:v>42.395762713124981</c:v>
                </c:pt>
                <c:pt idx="16">
                  <c:v>38.262098137390815</c:v>
                </c:pt>
                <c:pt idx="17">
                  <c:v>34.671150168018151</c:v>
                </c:pt>
                <c:pt idx="18">
                  <c:v>31.538248159666416</c:v>
                </c:pt>
                <c:pt idx="19">
                  <c:v>31.753846699033172</c:v>
                </c:pt>
              </c:numCache>
            </c:numRef>
          </c:yVal>
          <c:smooth val="1"/>
        </c:ser>
        <c:axId val="36158464"/>
        <c:axId val="36185216"/>
      </c:scatterChart>
      <c:valAx>
        <c:axId val="36158464"/>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85216"/>
        <c:crosses val="autoZero"/>
        <c:crossBetween val="midCat"/>
      </c:valAx>
      <c:valAx>
        <c:axId val="36185216"/>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58464"/>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160542682149384"/>
          <c:y val="6.7729083665338641E-2"/>
          <c:w val="0.82785377993322729"/>
          <c:h val="0.70517928286852594"/>
        </c:manualLayout>
      </c:layout>
      <c:scatterChart>
        <c:scatterStyle val="smoothMarker"/>
        <c:ser>
          <c:idx val="0"/>
          <c:order val="0"/>
          <c:tx>
            <c:strRef>
              <c:f>Leaf!$G$20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Leaf!$A$21:$A$40</c:f>
              <c:numCache>
                <c:formatCode>0.0</c:formatCode>
                <c:ptCount val="20"/>
                <c:pt idx="0">
                  <c:v>5.3386164712243582</c:v>
                </c:pt>
                <c:pt idx="1">
                  <c:v>10.677232942448716</c:v>
                </c:pt>
                <c:pt idx="2">
                  <c:v>16.015849413673074</c:v>
                </c:pt>
                <c:pt idx="3">
                  <c:v>21.354465884897433</c:v>
                </c:pt>
                <c:pt idx="4">
                  <c:v>26.693082356121792</c:v>
                </c:pt>
                <c:pt idx="5">
                  <c:v>32.031698827346148</c:v>
                </c:pt>
                <c:pt idx="6">
                  <c:v>37.37031529857051</c:v>
                </c:pt>
                <c:pt idx="7">
                  <c:v>42.708931769794866</c:v>
                </c:pt>
                <c:pt idx="8">
                  <c:v>48.047548241019228</c:v>
                </c:pt>
                <c:pt idx="9">
                  <c:v>53.386164712243584</c:v>
                </c:pt>
                <c:pt idx="10">
                  <c:v>58.724781183467947</c:v>
                </c:pt>
                <c:pt idx="11">
                  <c:v>64.063397654692295</c:v>
                </c:pt>
                <c:pt idx="12">
                  <c:v>69.402014125916651</c:v>
                </c:pt>
                <c:pt idx="13">
                  <c:v>74.740630597141021</c:v>
                </c:pt>
                <c:pt idx="14">
                  <c:v>80.079247068365376</c:v>
                </c:pt>
                <c:pt idx="15">
                  <c:v>85.417863539589732</c:v>
                </c:pt>
                <c:pt idx="16">
                  <c:v>90.756480010814101</c:v>
                </c:pt>
                <c:pt idx="17">
                  <c:v>96.095096482038457</c:v>
                </c:pt>
                <c:pt idx="18">
                  <c:v>101.43371295326281</c:v>
                </c:pt>
                <c:pt idx="19">
                  <c:v>104.63688283599741</c:v>
                </c:pt>
              </c:numCache>
            </c:numRef>
          </c:xVal>
          <c:yVal>
            <c:numRef>
              <c:f>Leaf!$G$21:$G$40</c:f>
              <c:numCache>
                <c:formatCode>0</c:formatCode>
                <c:ptCount val="20"/>
                <c:pt idx="0">
                  <c:v>374.52020188826168</c:v>
                </c:pt>
                <c:pt idx="1">
                  <c:v>354.20061348554128</c:v>
                </c:pt>
                <c:pt idx="2">
                  <c:v>324.82804496510124</c:v>
                </c:pt>
                <c:pt idx="3">
                  <c:v>291.039284067675</c:v>
                </c:pt>
                <c:pt idx="4">
                  <c:v>256.70712335527423</c:v>
                </c:pt>
                <c:pt idx="5">
                  <c:v>224.35938380361935</c:v>
                </c:pt>
                <c:pt idx="6">
                  <c:v>195.27829518839633</c:v>
                </c:pt>
                <c:pt idx="7">
                  <c:v>169.8722652199707</c:v>
                </c:pt>
                <c:pt idx="8">
                  <c:v>148.04347075747813</c:v>
                </c:pt>
                <c:pt idx="9">
                  <c:v>129.45173910012227</c:v>
                </c:pt>
                <c:pt idx="10">
                  <c:v>113.67359643887352</c:v>
                </c:pt>
                <c:pt idx="11">
                  <c:v>100.28615698328143</c:v>
                </c:pt>
                <c:pt idx="12">
                  <c:v>88.905235467687518</c:v>
                </c:pt>
                <c:pt idx="13">
                  <c:v>79.198421220908429</c:v>
                </c:pt>
                <c:pt idx="14">
                  <c:v>70.885716576127635</c:v>
                </c:pt>
                <c:pt idx="15">
                  <c:v>63.734734303780975</c:v>
                </c:pt>
                <c:pt idx="16">
                  <c:v>57.554068738343084</c:v>
                </c:pt>
                <c:pt idx="17">
                  <c:v>52.186570314977317</c:v>
                </c:pt>
                <c:pt idx="18">
                  <c:v>47.503259469480945</c:v>
                </c:pt>
                <c:pt idx="19">
                  <c:v>44.976759919832169</c:v>
                </c:pt>
              </c:numCache>
            </c:numRef>
          </c:yVal>
          <c:smooth val="1"/>
        </c:ser>
        <c:ser>
          <c:idx val="1"/>
          <c:order val="1"/>
          <c:tx>
            <c:strRef>
              <c:f>'i-miev'!$G$20</c:f>
              <c:strCache>
                <c:ptCount val="1"/>
                <c:pt idx="0">
                  <c:v>range</c:v>
                </c:pt>
              </c:strCache>
            </c:strRef>
          </c:tx>
          <c:spPr>
            <a:ln w="19050">
              <a:solidFill>
                <a:srgbClr val="FF0000"/>
              </a:solidFill>
              <a:prstDash val="dash"/>
            </a:ln>
          </c:spPr>
          <c:marker>
            <c:symbol val="none"/>
          </c:marker>
          <c:xVal>
            <c:numRef>
              <c:f>'i-miev'!$A$21:$A$40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axId val="36421632"/>
        <c:axId val="36423552"/>
      </c:scatterChart>
      <c:valAx>
        <c:axId val="36421632"/>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0.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423552"/>
        <c:crosses val="autoZero"/>
        <c:crossBetween val="midCat"/>
      </c:valAx>
      <c:valAx>
        <c:axId val="36423552"/>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421632"/>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34362934362933"/>
          <c:y val="6.7729083665338641E-2"/>
          <c:w val="0.8281853281853282"/>
          <c:h val="0.70517928286852594"/>
        </c:manualLayout>
      </c:layout>
      <c:scatterChart>
        <c:scatterStyle val="smoothMarker"/>
        <c:ser>
          <c:idx val="0"/>
          <c:order val="0"/>
          <c:tx>
            <c:strRef>
              <c:f>'i-miev'!$G$20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axId val="49778048"/>
        <c:axId val="49788800"/>
      </c:scatterChart>
      <c:valAx>
        <c:axId val="49778048"/>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9788800"/>
        <c:crosses val="autoZero"/>
        <c:crossBetween val="midCat"/>
      </c:valAx>
      <c:valAx>
        <c:axId val="49788800"/>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9778048"/>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59393284001455"/>
          <c:y val="6.7729083665338641E-2"/>
          <c:w val="0.82785377993322729"/>
          <c:h val="0.70517928286852594"/>
        </c:manualLayout>
      </c:layout>
      <c:scatterChart>
        <c:scatterStyle val="smoothMarker"/>
        <c:ser>
          <c:idx val="0"/>
          <c:order val="0"/>
          <c:tx>
            <c:strRef>
              <c:f>'i-miev (eu6.066)'!$G$20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(eu6.066)'!$A$21:$A$40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(eu6.066)'!$G$21:$G$40</c:f>
              <c:numCache>
                <c:formatCode>0</c:formatCode>
                <c:ptCount val="20"/>
                <c:pt idx="0">
                  <c:v>101.59240722676162</c:v>
                </c:pt>
                <c:pt idx="1">
                  <c:v>148.07523984010049</c:v>
                </c:pt>
                <c:pt idx="2">
                  <c:v>165.67094703021758</c:v>
                </c:pt>
                <c:pt idx="3">
                  <c:v>165.85852833288826</c:v>
                </c:pt>
                <c:pt idx="4">
                  <c:v>156.2403114385227</c:v>
                </c:pt>
                <c:pt idx="5">
                  <c:v>142.07104050103001</c:v>
                </c:pt>
                <c:pt idx="6">
                  <c:v>126.6344042277822</c:v>
                </c:pt>
                <c:pt idx="7">
                  <c:v>111.72312119871455</c:v>
                </c:pt>
                <c:pt idx="8">
                  <c:v>98.160554485320873</c:v>
                </c:pt>
                <c:pt idx="9">
                  <c:v>86.214989584233621</c:v>
                </c:pt>
                <c:pt idx="10">
                  <c:v>75.871265237447503</c:v>
                </c:pt>
                <c:pt idx="11">
                  <c:v>66.988383105074234</c:v>
                </c:pt>
                <c:pt idx="12">
                  <c:v>59.383095130512103</c:v>
                </c:pt>
                <c:pt idx="13">
                  <c:v>52.870599832392287</c:v>
                </c:pt>
                <c:pt idx="14">
                  <c:v>47.282159263911716</c:v>
                </c:pt>
                <c:pt idx="15">
                  <c:v>42.471024819962139</c:v>
                </c:pt>
                <c:pt idx="16">
                  <c:v>38.312826976172872</c:v>
                </c:pt>
                <c:pt idx="17">
                  <c:v>34.703608054830198</c:v>
                </c:pt>
                <c:pt idx="18">
                  <c:v>31.55706919470564</c:v>
                </c:pt>
                <c:pt idx="19">
                  <c:v>29.860971559959935</c:v>
                </c:pt>
              </c:numCache>
            </c:numRef>
          </c:yVal>
          <c:smooth val="1"/>
        </c:ser>
        <c:axId val="36227712"/>
        <c:axId val="36238080"/>
      </c:scatterChart>
      <c:valAx>
        <c:axId val="36227712"/>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38080"/>
        <c:crosses val="autoZero"/>
        <c:crossBetween val="midCat"/>
      </c:valAx>
      <c:valAx>
        <c:axId val="36238080"/>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27712"/>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59393284001455"/>
          <c:y val="6.7729083665338641E-2"/>
          <c:w val="0.82785377993322729"/>
          <c:h val="0.70517928286852594"/>
        </c:manualLayout>
      </c:layout>
      <c:scatterChart>
        <c:scatterStyle val="smoothMarker"/>
        <c:ser>
          <c:idx val="0"/>
          <c:order val="0"/>
          <c:tx>
            <c:strRef>
              <c:f>'i-miev (LRR 51psi)'!$G$20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(LRR 51psi)'!$A$21:$A$40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(LRR 51psi)'!$G$21:$G$40</c:f>
              <c:numCache>
                <c:formatCode>0</c:formatCode>
                <c:ptCount val="20"/>
                <c:pt idx="0">
                  <c:v>105.7305858726582</c:v>
                </c:pt>
                <c:pt idx="1">
                  <c:v>157.19892875980298</c:v>
                </c:pt>
                <c:pt idx="2">
                  <c:v>177.52741142341651</c:v>
                </c:pt>
                <c:pt idx="3">
                  <c:v>178.23830351476624</c:v>
                </c:pt>
                <c:pt idx="4">
                  <c:v>167.74245729200055</c:v>
                </c:pt>
                <c:pt idx="5">
                  <c:v>152.08482239362675</c:v>
                </c:pt>
                <c:pt idx="6">
                  <c:v>135.05759682016361</c:v>
                </c:pt>
                <c:pt idx="7">
                  <c:v>118.69880334835157</c:v>
                </c:pt>
                <c:pt idx="8">
                  <c:v>103.91343465213856</c:v>
                </c:pt>
                <c:pt idx="9">
                  <c:v>90.971423266471589</c:v>
                </c:pt>
                <c:pt idx="10">
                  <c:v>79.828513401952193</c:v>
                </c:pt>
                <c:pt idx="11">
                  <c:v>70.307642359473235</c:v>
                </c:pt>
                <c:pt idx="12">
                  <c:v>62.192165553637253</c:v>
                </c:pt>
                <c:pt idx="13">
                  <c:v>55.269492136979935</c:v>
                </c:pt>
                <c:pt idx="14">
                  <c:v>49.34885947769672</c:v>
                </c:pt>
                <c:pt idx="15">
                  <c:v>44.266457705049682</c:v>
                </c:pt>
                <c:pt idx="16">
                  <c:v>39.88482603397938</c:v>
                </c:pt>
                <c:pt idx="17">
                  <c:v>36.089982237665247</c:v>
                </c:pt>
                <c:pt idx="18">
                  <c:v>32.787933495408708</c:v>
                </c:pt>
                <c:pt idx="19">
                  <c:v>31.010457123119423</c:v>
                </c:pt>
              </c:numCache>
            </c:numRef>
          </c:yVal>
          <c:smooth val="1"/>
        </c:ser>
        <c:ser>
          <c:idx val="1"/>
          <c:order val="1"/>
          <c:tx>
            <c:strRef>
              <c:f>'i-miev'!$G$20</c:f>
              <c:strCache>
                <c:ptCount val="1"/>
                <c:pt idx="0">
                  <c:v>range</c:v>
                </c:pt>
              </c:strCache>
            </c:strRef>
          </c:tx>
          <c:spPr>
            <a:ln w="19050">
              <a:solidFill>
                <a:srgbClr val="FF0000"/>
              </a:solidFill>
              <a:prstDash val="dash"/>
            </a:ln>
          </c:spPr>
          <c:marker>
            <c:symbol val="none"/>
          </c:marker>
          <c:xVal>
            <c:numRef>
              <c:f>'i-miev'!$A$21:$A$40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axId val="36285056"/>
        <c:axId val="36287232"/>
      </c:scatterChart>
      <c:valAx>
        <c:axId val="36285056"/>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87232"/>
        <c:crosses val="autoZero"/>
        <c:crossBetween val="midCat"/>
      </c:valAx>
      <c:valAx>
        <c:axId val="36287232"/>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85056"/>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59393284001455"/>
          <c:y val="6.7729083665338641E-2"/>
          <c:w val="0.82785377993322729"/>
          <c:h val="0.70517928286852594"/>
        </c:manualLayout>
      </c:layout>
      <c:scatterChart>
        <c:scatterStyle val="smoothMarker"/>
        <c:ser>
          <c:idx val="0"/>
          <c:order val="0"/>
          <c:tx>
            <c:strRef>
              <c:f>'i-miev (LRR 51psi,no mirrors)'!$G$20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(LRR 51psi,no mirrors)'!$A$21:$A$40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(LRR 51psi,no mirrors)'!$G$21:$G$40</c:f>
              <c:numCache>
                <c:formatCode>0</c:formatCode>
                <c:ptCount val="20"/>
                <c:pt idx="0">
                  <c:v>105.74746479184648</c:v>
                </c:pt>
                <c:pt idx="1">
                  <c:v>157.34829265788227</c:v>
                </c:pt>
                <c:pt idx="2">
                  <c:v>177.95664746020304</c:v>
                </c:pt>
                <c:pt idx="3">
                  <c:v>179.00897601366211</c:v>
                </c:pt>
                <c:pt idx="4">
                  <c:v>168.81116318137396</c:v>
                </c:pt>
                <c:pt idx="5">
                  <c:v>153.35233650749313</c:v>
                </c:pt>
                <c:pt idx="6">
                  <c:v>136.4205119211845</c:v>
                </c:pt>
                <c:pt idx="7">
                  <c:v>120.07587361291094</c:v>
                </c:pt>
                <c:pt idx="8">
                  <c:v>105.25081899182318</c:v>
                </c:pt>
                <c:pt idx="9">
                  <c:v>92.238169719540906</c:v>
                </c:pt>
                <c:pt idx="10">
                  <c:v>81.009799243871541</c:v>
                </c:pt>
                <c:pt idx="11">
                  <c:v>71.398908372954239</c:v>
                </c:pt>
                <c:pt idx="12">
                  <c:v>63.194882431394568</c:v>
                </c:pt>
                <c:pt idx="13">
                  <c:v>56.188379078887579</c:v>
                </c:pt>
                <c:pt idx="14">
                  <c:v>50.190162148605175</c:v>
                </c:pt>
                <c:pt idx="15">
                  <c:v>45.036930935427229</c:v>
                </c:pt>
                <c:pt idx="16">
                  <c:v>40.591161568053721</c:v>
                </c:pt>
                <c:pt idx="17">
                  <c:v>36.738507987161348</c:v>
                </c:pt>
                <c:pt idx="18">
                  <c:v>33.384473830793709</c:v>
                </c:pt>
                <c:pt idx="19">
                  <c:v>31.578373109021559</c:v>
                </c:pt>
              </c:numCache>
            </c:numRef>
          </c:yVal>
          <c:smooth val="1"/>
        </c:ser>
        <c:ser>
          <c:idx val="1"/>
          <c:order val="1"/>
          <c:tx>
            <c:strRef>
              <c:f>'i-miev'!$G$20</c:f>
              <c:strCache>
                <c:ptCount val="1"/>
                <c:pt idx="0">
                  <c:v>range</c:v>
                </c:pt>
              </c:strCache>
            </c:strRef>
          </c:tx>
          <c:spPr>
            <a:ln w="19050">
              <a:solidFill>
                <a:srgbClr val="FF0000"/>
              </a:solidFill>
              <a:prstDash val="dash"/>
            </a:ln>
          </c:spPr>
          <c:marker>
            <c:symbol val="none"/>
          </c:marker>
          <c:xVal>
            <c:numRef>
              <c:f>'i-miev'!$A$21:$A$40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axId val="36318208"/>
        <c:axId val="36332672"/>
      </c:scatterChart>
      <c:valAx>
        <c:axId val="36318208"/>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32672"/>
        <c:crosses val="autoZero"/>
        <c:crossBetween val="midCat"/>
      </c:valAx>
      <c:valAx>
        <c:axId val="36332672"/>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8208"/>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613382786"/>
          <c:y val="6.4417186895462775E-2"/>
        </c:manualLayout>
      </c:layout>
      <c:spPr>
        <a:noFill/>
        <a:ln w="25400">
          <a:noFill/>
        </a:ln>
      </c:spPr>
    </c:title>
    <c:plotArea>
      <c:layout>
        <c:manualLayout>
          <c:layoutTarget val="inner"/>
          <c:xMode val="edge"/>
          <c:yMode val="edge"/>
          <c:x val="0.12959393284001455"/>
          <c:y val="6.7729083665338641E-2"/>
          <c:w val="0.82785377993322729"/>
          <c:h val="0.70517928286852594"/>
        </c:manualLayout>
      </c:layout>
      <c:scatterChart>
        <c:scatterStyle val="smoothMarker"/>
        <c:ser>
          <c:idx val="0"/>
          <c:order val="0"/>
          <c:tx>
            <c:strRef>
              <c:f>'i-miev (LRR 51psi-20%drag)'!$G$20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'i-miev (LRR 51psi-20%drag)'!$A$21:$A$40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 (LRR 51psi-20%drag)'!$G$21:$G$40</c:f>
              <c:numCache>
                <c:formatCode>0</c:formatCode>
                <c:ptCount val="20"/>
                <c:pt idx="0">
                  <c:v>105.88607547360843</c:v>
                </c:pt>
                <c:pt idx="1">
                  <c:v>158.58386709172271</c:v>
                </c:pt>
                <c:pt idx="2">
                  <c:v>181.55626067555201</c:v>
                </c:pt>
                <c:pt idx="3">
                  <c:v>185.58911669724415</c:v>
                </c:pt>
                <c:pt idx="4">
                  <c:v>178.1165250786438</c:v>
                </c:pt>
                <c:pt idx="5">
                  <c:v>164.60134267447461</c:v>
                </c:pt>
                <c:pt idx="6">
                  <c:v>148.72759688772058</c:v>
                </c:pt>
                <c:pt idx="7">
                  <c:v>132.69978159872318</c:v>
                </c:pt>
                <c:pt idx="8">
                  <c:v>117.66907873112255</c:v>
                </c:pt>
                <c:pt idx="9">
                  <c:v>104.1277042747287</c:v>
                </c:pt>
                <c:pt idx="10">
                  <c:v>92.197180816166721</c:v>
                </c:pt>
                <c:pt idx="11">
                  <c:v>81.811430400693752</c:v>
                </c:pt>
                <c:pt idx="12">
                  <c:v>72.822583062914674</c:v>
                </c:pt>
                <c:pt idx="13">
                  <c:v>65.057671494371604</c:v>
                </c:pt>
                <c:pt idx="14">
                  <c:v>58.346687822107505</c:v>
                </c:pt>
                <c:pt idx="15">
                  <c:v>52.534918162365344</c:v>
                </c:pt>
                <c:pt idx="16">
                  <c:v>47.48709031029054</c:v>
                </c:pt>
                <c:pt idx="17">
                  <c:v>43.087515843170301</c:v>
                </c:pt>
                <c:pt idx="18">
                  <c:v>39.238458147633544</c:v>
                </c:pt>
                <c:pt idx="19">
                  <c:v>37.158558619638086</c:v>
                </c:pt>
              </c:numCache>
            </c:numRef>
          </c:yVal>
          <c:smooth val="1"/>
        </c:ser>
        <c:ser>
          <c:idx val="1"/>
          <c:order val="1"/>
          <c:tx>
            <c:strRef>
              <c:f>'i-miev'!$G$20</c:f>
              <c:strCache>
                <c:ptCount val="1"/>
                <c:pt idx="0">
                  <c:v>range</c:v>
                </c:pt>
              </c:strCache>
            </c:strRef>
          </c:tx>
          <c:spPr>
            <a:ln w="19050">
              <a:solidFill>
                <a:srgbClr val="FF0000"/>
              </a:solidFill>
              <a:prstDash val="dash"/>
            </a:ln>
          </c:spPr>
          <c:marker>
            <c:symbol val="none"/>
          </c:marker>
          <c:xVal>
            <c:numRef>
              <c:f>'i-miev'!$A$21:$A$40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axId val="36375936"/>
        <c:axId val="36386304"/>
      </c:scatterChart>
      <c:valAx>
        <c:axId val="36375936"/>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58224140903"/>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86304"/>
        <c:crosses val="autoZero"/>
        <c:crossBetween val="midCat"/>
      </c:valAx>
      <c:valAx>
        <c:axId val="36386304"/>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6974938943442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75936"/>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058102326"/>
          <c:y val="6.4417186895462775E-2"/>
        </c:manualLayout>
      </c:layout>
      <c:spPr>
        <a:noFill/>
        <a:ln w="25400">
          <a:noFill/>
        </a:ln>
      </c:spPr>
    </c:title>
    <c:plotArea>
      <c:layout>
        <c:manualLayout>
          <c:layoutTarget val="inner"/>
          <c:xMode val="edge"/>
          <c:yMode val="edge"/>
          <c:x val="0.11568649602959565"/>
          <c:y val="6.7729083665338641E-2"/>
          <c:w val="0.82745256482185359"/>
          <c:h val="0.70517928286852594"/>
        </c:manualLayout>
      </c:layout>
      <c:scatterChart>
        <c:scatterStyle val="smoothMarker"/>
        <c:ser>
          <c:idx val="1"/>
          <c:order val="0"/>
          <c:tx>
            <c:strRef>
              <c:f>'i-miev'!$G$20</c:f>
              <c:strCache>
                <c:ptCount val="1"/>
                <c:pt idx="0">
                  <c:v>range</c:v>
                </c:pt>
              </c:strCache>
            </c:strRef>
          </c:tx>
          <c:spPr>
            <a:ln w="3175">
              <a:solidFill>
                <a:srgbClr val="969696"/>
              </a:solidFill>
              <a:prstDash val="sysDash"/>
            </a:ln>
          </c:spPr>
          <c:marker>
            <c:symbol val="none"/>
          </c:marker>
          <c:xVal>
            <c:numRef>
              <c:f>'tri-miev1'!$A$21:$A$40</c:f>
              <c:numCache>
                <c:formatCode>0.0</c:formatCode>
                <c:ptCount val="20"/>
                <c:pt idx="0">
                  <c:v>5.7939914163090123</c:v>
                </c:pt>
                <c:pt idx="1">
                  <c:v>11.587982832618025</c:v>
                </c:pt>
                <c:pt idx="2">
                  <c:v>17.381974248927037</c:v>
                </c:pt>
                <c:pt idx="3">
                  <c:v>23.175965665236049</c:v>
                </c:pt>
                <c:pt idx="4">
                  <c:v>28.969957081545065</c:v>
                </c:pt>
                <c:pt idx="5">
                  <c:v>34.763948497854074</c:v>
                </c:pt>
                <c:pt idx="6">
                  <c:v>40.557939914163086</c:v>
                </c:pt>
                <c:pt idx="7">
                  <c:v>46.351931330472098</c:v>
                </c:pt>
                <c:pt idx="8">
                  <c:v>52.145922746781117</c:v>
                </c:pt>
                <c:pt idx="9">
                  <c:v>57.93991416309013</c:v>
                </c:pt>
                <c:pt idx="10">
                  <c:v>63.733905579399142</c:v>
                </c:pt>
                <c:pt idx="11">
                  <c:v>69.527896995708147</c:v>
                </c:pt>
                <c:pt idx="12">
                  <c:v>75.321888412017159</c:v>
                </c:pt>
                <c:pt idx="13">
                  <c:v>81.115879828326172</c:v>
                </c:pt>
                <c:pt idx="14">
                  <c:v>86.909871244635184</c:v>
                </c:pt>
                <c:pt idx="15">
                  <c:v>92.703862660944196</c:v>
                </c:pt>
                <c:pt idx="16">
                  <c:v>98.497854077253223</c:v>
                </c:pt>
                <c:pt idx="17">
                  <c:v>104.29184549356223</c:v>
                </c:pt>
                <c:pt idx="18">
                  <c:v>110.08583690987125</c:v>
                </c:pt>
                <c:pt idx="19">
                  <c:v>113.56223175965665</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ser>
          <c:idx val="0"/>
          <c:order val="1"/>
          <c:tx>
            <c:strRef>
              <c:f>'tri-miev1'!$G$20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'tri-miev1'!$A$21:$A$40</c:f>
              <c:numCache>
                <c:formatCode>0.0</c:formatCode>
                <c:ptCount val="20"/>
                <c:pt idx="0">
                  <c:v>5.7939914163090123</c:v>
                </c:pt>
                <c:pt idx="1">
                  <c:v>11.587982832618025</c:v>
                </c:pt>
                <c:pt idx="2">
                  <c:v>17.381974248927037</c:v>
                </c:pt>
                <c:pt idx="3">
                  <c:v>23.175965665236049</c:v>
                </c:pt>
                <c:pt idx="4">
                  <c:v>28.969957081545065</c:v>
                </c:pt>
                <c:pt idx="5">
                  <c:v>34.763948497854074</c:v>
                </c:pt>
                <c:pt idx="6">
                  <c:v>40.557939914163086</c:v>
                </c:pt>
                <c:pt idx="7">
                  <c:v>46.351931330472098</c:v>
                </c:pt>
                <c:pt idx="8">
                  <c:v>52.145922746781117</c:v>
                </c:pt>
                <c:pt idx="9">
                  <c:v>57.93991416309013</c:v>
                </c:pt>
                <c:pt idx="10">
                  <c:v>63.733905579399142</c:v>
                </c:pt>
                <c:pt idx="11">
                  <c:v>69.527896995708147</c:v>
                </c:pt>
                <c:pt idx="12">
                  <c:v>75.321888412017159</c:v>
                </c:pt>
                <c:pt idx="13">
                  <c:v>81.115879828326172</c:v>
                </c:pt>
                <c:pt idx="14">
                  <c:v>86.909871244635184</c:v>
                </c:pt>
                <c:pt idx="15">
                  <c:v>92.703862660944196</c:v>
                </c:pt>
                <c:pt idx="16">
                  <c:v>98.497854077253223</c:v>
                </c:pt>
                <c:pt idx="17">
                  <c:v>104.29184549356223</c:v>
                </c:pt>
                <c:pt idx="18">
                  <c:v>110.08583690987125</c:v>
                </c:pt>
                <c:pt idx="19">
                  <c:v>113.56223175965665</c:v>
                </c:pt>
              </c:numCache>
            </c:numRef>
          </c:xVal>
          <c:yVal>
            <c:numRef>
              <c:f>'tri-miev1'!$G$21:$G$40</c:f>
              <c:numCache>
                <c:formatCode>0</c:formatCode>
                <c:ptCount val="20"/>
                <c:pt idx="0">
                  <c:v>117.77981600647713</c:v>
                </c:pt>
                <c:pt idx="1">
                  <c:v>176.05431643160316</c:v>
                </c:pt>
                <c:pt idx="2">
                  <c:v>207.41153927566086</c:v>
                </c:pt>
                <c:pt idx="3">
                  <c:v>223.22551708746769</c:v>
                </c:pt>
                <c:pt idx="4">
                  <c:v>228.91141306960813</c:v>
                </c:pt>
                <c:pt idx="5">
                  <c:v>227.69264266746794</c:v>
                </c:pt>
                <c:pt idx="6">
                  <c:v>221.78160358862661</c:v>
                </c:pt>
                <c:pt idx="7">
                  <c:v>212.80333261808946</c:v>
                </c:pt>
                <c:pt idx="8">
                  <c:v>201.97108608113996</c:v>
                </c:pt>
                <c:pt idx="9">
                  <c:v>190.17924850365134</c:v>
                </c:pt>
                <c:pt idx="10">
                  <c:v>178.06876021454187</c:v>
                </c:pt>
                <c:pt idx="11">
                  <c:v>166.0815421758669</c:v>
                </c:pt>
                <c:pt idx="12">
                  <c:v>154.50738436468282</c:v>
                </c:pt>
                <c:pt idx="13">
                  <c:v>143.52336206213349</c:v>
                </c:pt>
                <c:pt idx="14">
                  <c:v>133.22567837627128</c:v>
                </c:pt>
                <c:pt idx="15">
                  <c:v>123.65440069499193</c:v>
                </c:pt>
                <c:pt idx="16">
                  <c:v>114.81202442060244</c:v>
                </c:pt>
                <c:pt idx="17">
                  <c:v>106.67699254352536</c:v>
                </c:pt>
                <c:pt idx="18">
                  <c:v>99.21328107202217</c:v>
                </c:pt>
                <c:pt idx="19">
                  <c:v>95.039220325056363</c:v>
                </c:pt>
              </c:numCache>
            </c:numRef>
          </c:yVal>
          <c:smooth val="1"/>
        </c:ser>
        <c:axId val="36536320"/>
        <c:axId val="36538240"/>
      </c:scatterChart>
      <c:valAx>
        <c:axId val="36536320"/>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46840891466"/>
              <c:y val="0.87116855412993688"/>
            </c:manualLayout>
          </c:layout>
          <c:spPr>
            <a:noFill/>
            <a:ln w="25400">
              <a:noFill/>
            </a:ln>
          </c:spPr>
        </c:title>
        <c:numFmt formatCode="0.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538240"/>
        <c:crosses val="autoZero"/>
        <c:crossBetween val="midCat"/>
      </c:valAx>
      <c:valAx>
        <c:axId val="36538240"/>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7088771437817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536320"/>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range vs speed</a:t>
            </a:r>
          </a:p>
        </c:rich>
      </c:tx>
      <c:layout>
        <c:manualLayout>
          <c:xMode val="edge"/>
          <c:yMode val="edge"/>
          <c:x val="0.41526768058102326"/>
          <c:y val="6.4417186895462775E-2"/>
        </c:manualLayout>
      </c:layout>
      <c:spPr>
        <a:noFill/>
        <a:ln w="25400">
          <a:noFill/>
        </a:ln>
      </c:spPr>
    </c:title>
    <c:plotArea>
      <c:layout>
        <c:manualLayout>
          <c:layoutTarget val="inner"/>
          <c:xMode val="edge"/>
          <c:yMode val="edge"/>
          <c:x val="0.12941201250768328"/>
          <c:y val="6.7729083665338641E-2"/>
          <c:w val="0.82745256482185359"/>
          <c:h val="0.70517928286852594"/>
        </c:manualLayout>
      </c:layout>
      <c:scatterChart>
        <c:scatterStyle val="smoothMarker"/>
        <c:ser>
          <c:idx val="1"/>
          <c:order val="0"/>
          <c:tx>
            <c:strRef>
              <c:f>'i-miev'!$G$20</c:f>
              <c:strCache>
                <c:ptCount val="1"/>
                <c:pt idx="0">
                  <c:v>range</c:v>
                </c:pt>
              </c:strCache>
            </c:strRef>
          </c:tx>
          <c:spPr>
            <a:ln w="3175">
              <a:solidFill>
                <a:srgbClr val="969696"/>
              </a:solidFill>
              <a:prstDash val="sysDash"/>
            </a:ln>
          </c:spPr>
          <c:marker>
            <c:symbol val="none"/>
          </c:marker>
          <c:xVal>
            <c:numRef>
              <c:f>'tri-miev2'!$A$21:$A$40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'i-miev'!$G$21:$G$40</c:f>
              <c:numCache>
                <c:formatCode>0</c:formatCode>
                <c:ptCount val="20"/>
                <c:pt idx="0">
                  <c:v>112.20316925342237</c:v>
                </c:pt>
                <c:pt idx="1">
                  <c:v>159.035658948726</c:v>
                </c:pt>
                <c:pt idx="2">
                  <c:v>174.64876549850524</c:v>
                </c:pt>
                <c:pt idx="3">
                  <c:v>172.51724490412838</c:v>
                </c:pt>
                <c:pt idx="4">
                  <c:v>160.92106958213247</c:v>
                </c:pt>
                <c:pt idx="5">
                  <c:v>145.27302699739028</c:v>
                </c:pt>
                <c:pt idx="6">
                  <c:v>128.80341266195126</c:v>
                </c:pt>
                <c:pt idx="7">
                  <c:v>113.1946170672573</c:v>
                </c:pt>
                <c:pt idx="8">
                  <c:v>99.1673549857002</c:v>
                </c:pt>
                <c:pt idx="9">
                  <c:v>86.912491135106919</c:v>
                </c:pt>
                <c:pt idx="10">
                  <c:v>76.361539978447411</c:v>
                </c:pt>
                <c:pt idx="11">
                  <c:v>67.338296505202052</c:v>
                </c:pt>
                <c:pt idx="12">
                  <c:v>59.636674017635634</c:v>
                </c:pt>
                <c:pt idx="13">
                  <c:v>53.057113223449392</c:v>
                </c:pt>
                <c:pt idx="14">
                  <c:v>47.421301735437417</c:v>
                </c:pt>
                <c:pt idx="15">
                  <c:v>42.576225880657148</c:v>
                </c:pt>
                <c:pt idx="16">
                  <c:v>38.393370702559878</c:v>
                </c:pt>
                <c:pt idx="17">
                  <c:v>34.766001226826852</c:v>
                </c:pt>
                <c:pt idx="18">
                  <c:v>31.605933517331536</c:v>
                </c:pt>
                <c:pt idx="19">
                  <c:v>29.903379613159746</c:v>
                </c:pt>
              </c:numCache>
            </c:numRef>
          </c:yVal>
          <c:smooth val="1"/>
        </c:ser>
        <c:ser>
          <c:idx val="0"/>
          <c:order val="1"/>
          <c:tx>
            <c:strRef>
              <c:f>'tri-miev2'!$G$20</c:f>
              <c:strCache>
                <c:ptCount val="1"/>
                <c:pt idx="0">
                  <c:v>range</c:v>
                </c:pt>
              </c:strCache>
            </c:strRef>
          </c:tx>
          <c:spPr>
            <a:ln w="25400">
              <a:solidFill>
                <a:srgbClr val="000080"/>
              </a:solidFill>
              <a:prstDash val="solid"/>
            </a:ln>
          </c:spPr>
          <c:marker>
            <c:symbol val="none"/>
          </c:marker>
          <c:dPt>
            <c:idx val="16"/>
            <c:spPr>
              <a:ln w="3175">
                <a:solidFill>
                  <a:srgbClr val="FF0000"/>
                </a:solidFill>
                <a:prstDash val="sysDash"/>
              </a:ln>
            </c:spPr>
          </c:dPt>
          <c:dPt>
            <c:idx val="17"/>
            <c:spPr>
              <a:ln w="3175">
                <a:solidFill>
                  <a:srgbClr val="FF0000"/>
                </a:solidFill>
                <a:prstDash val="sysDash"/>
              </a:ln>
            </c:spPr>
          </c:dPt>
          <c:dPt>
            <c:idx val="18"/>
            <c:spPr>
              <a:ln w="3175">
                <a:solidFill>
                  <a:srgbClr val="FF0000"/>
                </a:solidFill>
                <a:prstDash val="sysDash"/>
              </a:ln>
            </c:spPr>
          </c:dPt>
          <c:dPt>
            <c:idx val="19"/>
            <c:spPr>
              <a:ln w="3175">
                <a:solidFill>
                  <a:srgbClr val="FF0000"/>
                </a:solidFill>
                <a:prstDash val="sysDash"/>
              </a:ln>
            </c:spPr>
          </c:dPt>
          <c:xVal>
            <c:numRef>
              <c:f>'tri-miev2'!$A$21:$A$40</c:f>
              <c:numCache>
                <c:formatCode>General</c:formatCode>
                <c:ptCount val="2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98</c:v>
                </c:pt>
              </c:numCache>
            </c:numRef>
          </c:xVal>
          <c:yVal>
            <c:numRef>
              <c:f>'tri-miev2'!$G$21:$G$40</c:f>
              <c:numCache>
                <c:formatCode>0</c:formatCode>
                <c:ptCount val="20"/>
                <c:pt idx="0">
                  <c:v>106.32399629178694</c:v>
                </c:pt>
                <c:pt idx="1">
                  <c:v>162.59580099060119</c:v>
                </c:pt>
                <c:pt idx="2">
                  <c:v>193.87908169534029</c:v>
                </c:pt>
                <c:pt idx="3">
                  <c:v>209.82476746160702</c:v>
                </c:pt>
                <c:pt idx="4">
                  <c:v>215.43105537784197</c:v>
                </c:pt>
                <c:pt idx="5">
                  <c:v>213.90546059987045</c:v>
                </c:pt>
                <c:pt idx="6">
                  <c:v>207.56759345016226</c:v>
                </c:pt>
                <c:pt idx="7">
                  <c:v>198.16319028651526</c:v>
                </c:pt>
                <c:pt idx="8">
                  <c:v>186.99681749904937</c:v>
                </c:pt>
                <c:pt idx="9">
                  <c:v>175.01461724938196</c:v>
                </c:pt>
                <c:pt idx="10">
                  <c:v>162.87492748168256</c:v>
                </c:pt>
                <c:pt idx="11">
                  <c:v>151.01309297245533</c:v>
                </c:pt>
                <c:pt idx="12">
                  <c:v>139.69856653076346</c:v>
                </c:pt>
                <c:pt idx="13">
                  <c:v>129.08220120539585</c:v>
                </c:pt>
                <c:pt idx="14">
                  <c:v>119.23327919564228</c:v>
                </c:pt>
                <c:pt idx="15">
                  <c:v>110.16719158975214</c:v>
                </c:pt>
                <c:pt idx="16">
                  <c:v>101.86535741587596</c:v>
                </c:pt>
                <c:pt idx="17">
                  <c:v>94.28910164680066</c:v>
                </c:pt>
                <c:pt idx="18">
                  <c:v>87.389043053666839</c:v>
                </c:pt>
                <c:pt idx="19">
                  <c:v>83.551210028563176</c:v>
                </c:pt>
              </c:numCache>
            </c:numRef>
          </c:yVal>
          <c:smooth val="1"/>
        </c:ser>
        <c:axId val="36598144"/>
        <c:axId val="36600064"/>
      </c:scatterChart>
      <c:valAx>
        <c:axId val="36598144"/>
        <c:scaling>
          <c:orientation val="minMax"/>
        </c:scaling>
        <c:axPos val="b"/>
        <c:title>
          <c:tx>
            <c:rich>
              <a:bodyPr/>
              <a:lstStyle/>
              <a:p>
                <a:pPr>
                  <a:defRPr sz="1200" b="1" i="0" u="none" strike="noStrike" baseline="0">
                    <a:solidFill>
                      <a:srgbClr val="000000"/>
                    </a:solidFill>
                    <a:latin typeface="Arial"/>
                    <a:ea typeface="Arial"/>
                    <a:cs typeface="Arial"/>
                  </a:defRPr>
                </a:pPr>
                <a:r>
                  <a:rPr lang="en-US"/>
                  <a:t>Speed (MPH)</a:t>
                </a:r>
              </a:p>
            </c:rich>
          </c:tx>
          <c:layout>
            <c:manualLayout>
              <c:xMode val="edge"/>
              <c:yMode val="edge"/>
              <c:x val="0.44885546840891466"/>
              <c:y val="0.8711685541299368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600064"/>
        <c:crosses val="autoZero"/>
        <c:crossBetween val="midCat"/>
      </c:valAx>
      <c:valAx>
        <c:axId val="36600064"/>
        <c:scaling>
          <c:orientation val="minMax"/>
        </c:scaling>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en-US"/>
                  <a:t>Range (Miles)</a:t>
                </a:r>
              </a:p>
            </c:rich>
          </c:tx>
          <c:layout>
            <c:manualLayout>
              <c:xMode val="edge"/>
              <c:yMode val="edge"/>
              <c:x val="1.0687088771437817E-2"/>
              <c:y val="0.21779213853248422"/>
            </c:manualLayout>
          </c:layout>
          <c:spPr>
            <a:noFill/>
            <a:ln w="25400">
              <a:noFill/>
            </a:ln>
          </c:spPr>
        </c:title>
        <c:numFmt formatCode="0"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598144"/>
        <c:crosses val="autoZero"/>
        <c:crossBetween val="midCat"/>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7.gif"/></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110</xdr:row>
      <xdr:rowOff>0</xdr:rowOff>
    </xdr:from>
    <xdr:to>
      <xdr:col>14</xdr:col>
      <xdr:colOff>523875</xdr:colOff>
      <xdr:row>156</xdr:row>
      <xdr:rowOff>9525</xdr:rowOff>
    </xdr:to>
    <xdr:pic>
      <xdr:nvPicPr>
        <xdr:cNvPr id="317441" name="Picture 5"/>
        <xdr:cNvPicPr>
          <a:picLocks noChangeAspect="1"/>
        </xdr:cNvPicPr>
      </xdr:nvPicPr>
      <xdr:blipFill>
        <a:blip xmlns:r="http://schemas.openxmlformats.org/officeDocument/2006/relationships" r:embed="rId1" cstate="print"/>
        <a:srcRect/>
        <a:stretch>
          <a:fillRect/>
        </a:stretch>
      </xdr:blipFill>
      <xdr:spPr bwMode="auto">
        <a:xfrm>
          <a:off x="609600" y="17811750"/>
          <a:ext cx="8448675" cy="7496175"/>
        </a:xfrm>
        <a:prstGeom prst="rect">
          <a:avLst/>
        </a:prstGeom>
        <a:noFill/>
        <a:ln w="9525">
          <a:noFill/>
          <a:miter lim="800000"/>
          <a:headEnd/>
          <a:tailEnd/>
        </a:ln>
      </xdr:spPr>
    </xdr:pic>
    <xdr:clientData/>
  </xdr:twoCellAnchor>
  <xdr:twoCellAnchor>
    <xdr:from>
      <xdr:col>7</xdr:col>
      <xdr:colOff>390525</xdr:colOff>
      <xdr:row>126</xdr:row>
      <xdr:rowOff>66675</xdr:rowOff>
    </xdr:from>
    <xdr:to>
      <xdr:col>14</xdr:col>
      <xdr:colOff>161925</xdr:colOff>
      <xdr:row>131</xdr:row>
      <xdr:rowOff>19050</xdr:rowOff>
    </xdr:to>
    <xdr:sp macro="" textlink="">
      <xdr:nvSpPr>
        <xdr:cNvPr id="317442" name="Rectangle 12"/>
        <xdr:cNvSpPr>
          <a:spLocks noChangeArrowheads="1"/>
        </xdr:cNvSpPr>
      </xdr:nvSpPr>
      <xdr:spPr bwMode="auto">
        <a:xfrm>
          <a:off x="4657725" y="20507325"/>
          <a:ext cx="4038600" cy="762000"/>
        </a:xfrm>
        <a:prstGeom prst="rect">
          <a:avLst/>
        </a:prstGeom>
        <a:noFill/>
        <a:ln w="9525">
          <a:solidFill>
            <a:srgbClr val="FF0000"/>
          </a:solidFill>
          <a:miter lim="800000"/>
          <a:headEnd/>
          <a:tailEnd/>
        </a:ln>
      </xdr:spPr>
    </xdr:sp>
    <xdr:clientData/>
  </xdr:twoCellAnchor>
  <xdr:twoCellAnchor editAs="oneCell">
    <xdr:from>
      <xdr:col>0</xdr:col>
      <xdr:colOff>609600</xdr:colOff>
      <xdr:row>65</xdr:row>
      <xdr:rowOff>0</xdr:rowOff>
    </xdr:from>
    <xdr:to>
      <xdr:col>16</xdr:col>
      <xdr:colOff>438150</xdr:colOff>
      <xdr:row>107</xdr:row>
      <xdr:rowOff>28575</xdr:rowOff>
    </xdr:to>
    <xdr:pic>
      <xdr:nvPicPr>
        <xdr:cNvPr id="317443" name="Picture 1"/>
        <xdr:cNvPicPr>
          <a:picLocks noChangeAspect="1"/>
        </xdr:cNvPicPr>
      </xdr:nvPicPr>
      <xdr:blipFill>
        <a:blip xmlns:r="http://schemas.openxmlformats.org/officeDocument/2006/relationships" r:embed="rId2" cstate="print"/>
        <a:srcRect/>
        <a:stretch>
          <a:fillRect/>
        </a:stretch>
      </xdr:blipFill>
      <xdr:spPr bwMode="auto">
        <a:xfrm>
          <a:off x="609600" y="10525125"/>
          <a:ext cx="9582150" cy="6829425"/>
        </a:xfrm>
        <a:prstGeom prst="rect">
          <a:avLst/>
        </a:prstGeom>
        <a:noFill/>
        <a:ln w="9525">
          <a:noFill/>
          <a:miter lim="800000"/>
          <a:headEnd/>
          <a:tailEnd/>
        </a:ln>
      </xdr:spPr>
    </xdr:pic>
    <xdr:clientData/>
  </xdr:twoCellAnchor>
  <xdr:twoCellAnchor editAs="oneCell">
    <xdr:from>
      <xdr:col>0</xdr:col>
      <xdr:colOff>609600</xdr:colOff>
      <xdr:row>26</xdr:row>
      <xdr:rowOff>0</xdr:rowOff>
    </xdr:from>
    <xdr:to>
      <xdr:col>16</xdr:col>
      <xdr:colOff>438150</xdr:colOff>
      <xdr:row>64</xdr:row>
      <xdr:rowOff>114300</xdr:rowOff>
    </xdr:to>
    <xdr:pic>
      <xdr:nvPicPr>
        <xdr:cNvPr id="317444" name="Picture 2"/>
        <xdr:cNvPicPr>
          <a:picLocks noChangeAspect="1"/>
        </xdr:cNvPicPr>
      </xdr:nvPicPr>
      <xdr:blipFill>
        <a:blip xmlns:r="http://schemas.openxmlformats.org/officeDocument/2006/relationships" r:embed="rId3" cstate="print"/>
        <a:srcRect/>
        <a:stretch>
          <a:fillRect/>
        </a:stretch>
      </xdr:blipFill>
      <xdr:spPr bwMode="auto">
        <a:xfrm>
          <a:off x="609600" y="4210050"/>
          <a:ext cx="9582150" cy="626745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9</xdr:col>
      <xdr:colOff>190500</xdr:colOff>
      <xdr:row>23</xdr:row>
      <xdr:rowOff>133350</xdr:rowOff>
    </xdr:to>
    <xdr:pic>
      <xdr:nvPicPr>
        <xdr:cNvPr id="317445" name="Picture 3"/>
        <xdr:cNvPicPr>
          <a:picLocks noChangeAspect="1"/>
        </xdr:cNvPicPr>
      </xdr:nvPicPr>
      <xdr:blipFill>
        <a:blip xmlns:r="http://schemas.openxmlformats.org/officeDocument/2006/relationships" r:embed="rId4" cstate="print"/>
        <a:srcRect/>
        <a:stretch>
          <a:fillRect/>
        </a:stretch>
      </xdr:blipFill>
      <xdr:spPr bwMode="auto">
        <a:xfrm>
          <a:off x="0" y="0"/>
          <a:ext cx="5676900" cy="3857625"/>
        </a:xfrm>
        <a:prstGeom prst="rect">
          <a:avLst/>
        </a:prstGeom>
        <a:noFill/>
        <a:ln w="9525">
          <a:noFill/>
          <a:miter lim="800000"/>
          <a:headEnd/>
          <a:tailEnd/>
        </a:ln>
      </xdr:spPr>
    </xdr:pic>
    <xdr:clientData/>
  </xdr:twoCellAnchor>
  <xdr:twoCellAnchor editAs="oneCell">
    <xdr:from>
      <xdr:col>10</xdr:col>
      <xdr:colOff>0</xdr:colOff>
      <xdr:row>1</xdr:row>
      <xdr:rowOff>0</xdr:rowOff>
    </xdr:from>
    <xdr:to>
      <xdr:col>15</xdr:col>
      <xdr:colOff>257175</xdr:colOff>
      <xdr:row>20</xdr:row>
      <xdr:rowOff>133350</xdr:rowOff>
    </xdr:to>
    <xdr:pic>
      <xdr:nvPicPr>
        <xdr:cNvPr id="317446" name="Picture 4"/>
        <xdr:cNvPicPr>
          <a:picLocks noChangeAspect="1"/>
        </xdr:cNvPicPr>
      </xdr:nvPicPr>
      <xdr:blipFill>
        <a:blip xmlns:r="http://schemas.openxmlformats.org/officeDocument/2006/relationships" r:embed="rId5" cstate="print"/>
        <a:srcRect/>
        <a:stretch>
          <a:fillRect/>
        </a:stretch>
      </xdr:blipFill>
      <xdr:spPr bwMode="auto">
        <a:xfrm>
          <a:off x="6096000" y="161925"/>
          <a:ext cx="3305175" cy="32099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9184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9286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836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816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826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19050</xdr:colOff>
      <xdr:row>1</xdr:row>
      <xdr:rowOff>28575</xdr:rowOff>
    </xdr:from>
    <xdr:to>
      <xdr:col>20</xdr:col>
      <xdr:colOff>228600</xdr:colOff>
      <xdr:row>15</xdr:row>
      <xdr:rowOff>133350</xdr:rowOff>
    </xdr:to>
    <xdr:graphicFrame macro="">
      <xdr:nvGraphicFramePr>
        <xdr:cNvPr id="3143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19050</xdr:colOff>
      <xdr:row>1</xdr:row>
      <xdr:rowOff>28575</xdr:rowOff>
    </xdr:from>
    <xdr:to>
      <xdr:col>20</xdr:col>
      <xdr:colOff>228600</xdr:colOff>
      <xdr:row>15</xdr:row>
      <xdr:rowOff>133350</xdr:rowOff>
    </xdr:to>
    <xdr:graphicFrame macro="">
      <xdr:nvGraphicFramePr>
        <xdr:cNvPr id="31641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47625</xdr:rowOff>
    </xdr:from>
    <xdr:to>
      <xdr:col>3</xdr:col>
      <xdr:colOff>285750</xdr:colOff>
      <xdr:row>43</xdr:row>
      <xdr:rowOff>9525</xdr:rowOff>
    </xdr:to>
    <xdr:pic>
      <xdr:nvPicPr>
        <xdr:cNvPr id="2053" name="irc_mi" descr="http://robrobinette.com/images/wheel_offset.gif"/>
        <xdr:cNvPicPr>
          <a:picLocks noChangeAspect="1" noChangeArrowheads="1"/>
        </xdr:cNvPicPr>
      </xdr:nvPicPr>
      <xdr:blipFill>
        <a:blip xmlns:r="http://schemas.openxmlformats.org/officeDocument/2006/relationships" r:embed="rId1" cstate="print"/>
        <a:srcRect/>
        <a:stretch>
          <a:fillRect/>
        </a:stretch>
      </xdr:blipFill>
      <xdr:spPr bwMode="auto">
        <a:xfrm>
          <a:off x="0" y="4657725"/>
          <a:ext cx="2114550" cy="2390775"/>
        </a:xfrm>
        <a:prstGeom prst="rect">
          <a:avLst/>
        </a:prstGeom>
        <a:noFill/>
        <a:ln w="9525">
          <a:noFill/>
          <a:miter lim="800000"/>
          <a:headEnd/>
          <a:tailEnd/>
        </a:ln>
      </xdr:spPr>
    </xdr:pic>
    <xdr:clientData/>
  </xdr:twoCellAnchor>
  <xdr:twoCellAnchor editAs="oneCell">
    <xdr:from>
      <xdr:col>11</xdr:col>
      <xdr:colOff>0</xdr:colOff>
      <xdr:row>25</xdr:row>
      <xdr:rowOff>0</xdr:rowOff>
    </xdr:from>
    <xdr:to>
      <xdr:col>14</xdr:col>
      <xdr:colOff>323850</xdr:colOff>
      <xdr:row>31</xdr:row>
      <xdr:rowOff>133350</xdr:rowOff>
    </xdr:to>
    <xdr:pic>
      <xdr:nvPicPr>
        <xdr:cNvPr id="2054" name="Picture 4"/>
        <xdr:cNvPicPr>
          <a:picLocks noChangeAspect="1"/>
        </xdr:cNvPicPr>
      </xdr:nvPicPr>
      <xdr:blipFill>
        <a:blip xmlns:r="http://schemas.openxmlformats.org/officeDocument/2006/relationships" r:embed="rId2" cstate="print"/>
        <a:srcRect/>
        <a:stretch>
          <a:fillRect/>
        </a:stretch>
      </xdr:blipFill>
      <xdr:spPr bwMode="auto">
        <a:xfrm>
          <a:off x="6705600" y="4124325"/>
          <a:ext cx="2152650" cy="1104900"/>
        </a:xfrm>
        <a:prstGeom prst="rect">
          <a:avLst/>
        </a:prstGeom>
        <a:noFill/>
        <a:ln w="9525">
          <a:noFill/>
          <a:miter lim="800000"/>
          <a:headEnd/>
          <a:tailEnd/>
        </a:ln>
      </xdr:spPr>
    </xdr:pic>
    <xdr:clientData/>
  </xdr:twoCellAnchor>
  <xdr:twoCellAnchor editAs="oneCell">
    <xdr:from>
      <xdr:col>6</xdr:col>
      <xdr:colOff>0</xdr:colOff>
      <xdr:row>35</xdr:row>
      <xdr:rowOff>0</xdr:rowOff>
    </xdr:from>
    <xdr:to>
      <xdr:col>8</xdr:col>
      <xdr:colOff>76200</xdr:colOff>
      <xdr:row>42</xdr:row>
      <xdr:rowOff>142875</xdr:rowOff>
    </xdr:to>
    <xdr:pic>
      <xdr:nvPicPr>
        <xdr:cNvPr id="2055" name="Picture 8"/>
        <xdr:cNvPicPr>
          <a:picLocks noChangeAspect="1"/>
        </xdr:cNvPicPr>
      </xdr:nvPicPr>
      <xdr:blipFill>
        <a:blip xmlns:r="http://schemas.openxmlformats.org/officeDocument/2006/relationships" r:embed="rId3" cstate="print"/>
        <a:srcRect/>
        <a:stretch>
          <a:fillRect/>
        </a:stretch>
      </xdr:blipFill>
      <xdr:spPr bwMode="auto">
        <a:xfrm>
          <a:off x="3657600" y="5743575"/>
          <a:ext cx="1295400" cy="1276350"/>
        </a:xfrm>
        <a:prstGeom prst="rect">
          <a:avLst/>
        </a:prstGeom>
        <a:noFill/>
        <a:ln w="9525">
          <a:noFill/>
          <a:miter lim="800000"/>
          <a:headEnd/>
          <a:tailEnd/>
        </a:ln>
      </xdr:spPr>
    </xdr:pic>
    <xdr:clientData/>
  </xdr:twoCellAnchor>
  <xdr:twoCellAnchor>
    <xdr:from>
      <xdr:col>5</xdr:col>
      <xdr:colOff>66675</xdr:colOff>
      <xdr:row>90</xdr:row>
      <xdr:rowOff>133350</xdr:rowOff>
    </xdr:from>
    <xdr:to>
      <xdr:col>5</xdr:col>
      <xdr:colOff>552450</xdr:colOff>
      <xdr:row>91</xdr:row>
      <xdr:rowOff>66675</xdr:rowOff>
    </xdr:to>
    <xdr:cxnSp macro="">
      <xdr:nvCxnSpPr>
        <xdr:cNvPr id="2056" name="Straight Arrow Connector 3"/>
        <xdr:cNvCxnSpPr>
          <a:cxnSpLocks noChangeShapeType="1"/>
        </xdr:cNvCxnSpPr>
      </xdr:nvCxnSpPr>
      <xdr:spPr bwMode="auto">
        <a:xfrm flipH="1">
          <a:off x="3114675" y="15954375"/>
          <a:ext cx="485775" cy="95250"/>
        </a:xfrm>
        <a:prstGeom prst="straightConnector1">
          <a:avLst/>
        </a:prstGeom>
        <a:noFill/>
        <a:ln w="9525" algn="ctr">
          <a:solidFill>
            <a:srgbClr val="400000"/>
          </a:solidFill>
          <a:round/>
          <a:headEnd/>
          <a:tailEnd type="arrow" w="med" len="med"/>
        </a:ln>
      </xdr:spPr>
    </xdr:cxnSp>
    <xdr:clientData/>
  </xdr:twoCellAnchor>
  <xdr:twoCellAnchor editAs="oneCell">
    <xdr:from>
      <xdr:col>18</xdr:col>
      <xdr:colOff>0</xdr:colOff>
      <xdr:row>3</xdr:row>
      <xdr:rowOff>0</xdr:rowOff>
    </xdr:from>
    <xdr:to>
      <xdr:col>19</xdr:col>
      <xdr:colOff>257175</xdr:colOff>
      <xdr:row>8</xdr:row>
      <xdr:rowOff>28575</xdr:rowOff>
    </xdr:to>
    <xdr:pic>
      <xdr:nvPicPr>
        <xdr:cNvPr id="2058" name="Picture 1"/>
        <xdr:cNvPicPr>
          <a:picLocks noChangeAspect="1"/>
        </xdr:cNvPicPr>
      </xdr:nvPicPr>
      <xdr:blipFill>
        <a:blip xmlns:r="http://schemas.openxmlformats.org/officeDocument/2006/relationships" r:embed="rId4" cstate="print"/>
        <a:srcRect/>
        <a:stretch>
          <a:fillRect/>
        </a:stretch>
      </xdr:blipFill>
      <xdr:spPr bwMode="auto">
        <a:xfrm>
          <a:off x="10972800" y="485775"/>
          <a:ext cx="866775" cy="838200"/>
        </a:xfrm>
        <a:prstGeom prst="rect">
          <a:avLst/>
        </a:prstGeom>
        <a:noFill/>
        <a:ln w="9525">
          <a:noFill/>
          <a:miter lim="800000"/>
          <a:headEnd/>
          <a:tailEnd/>
        </a:ln>
      </xdr:spPr>
    </xdr:pic>
    <xdr:clientData/>
  </xdr:twoCellAnchor>
  <xdr:twoCellAnchor editAs="oneCell">
    <xdr:from>
      <xdr:col>19</xdr:col>
      <xdr:colOff>533400</xdr:colOff>
      <xdr:row>81</xdr:row>
      <xdr:rowOff>114300</xdr:rowOff>
    </xdr:from>
    <xdr:to>
      <xdr:col>21</xdr:col>
      <xdr:colOff>171450</xdr:colOff>
      <xdr:row>86</xdr:row>
      <xdr:rowOff>114300</xdr:rowOff>
    </xdr:to>
    <xdr:pic>
      <xdr:nvPicPr>
        <xdr:cNvPr id="2059" name="irc_mi" descr="http://image.automobilemag.com/f/2014_mitsubishi_mirage/66867666+w736+h490+cr1+ar0/front_wheel.jpg"/>
        <xdr:cNvPicPr>
          <a:picLocks noChangeAspect="1" noChangeArrowheads="1"/>
        </xdr:cNvPicPr>
      </xdr:nvPicPr>
      <xdr:blipFill>
        <a:blip xmlns:r="http://schemas.openxmlformats.org/officeDocument/2006/relationships" r:embed="rId5" cstate="print"/>
        <a:srcRect/>
        <a:stretch>
          <a:fillRect/>
        </a:stretch>
      </xdr:blipFill>
      <xdr:spPr bwMode="auto">
        <a:xfrm>
          <a:off x="12115800" y="14478000"/>
          <a:ext cx="857250" cy="8096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95250</xdr:colOff>
      <xdr:row>13</xdr:row>
      <xdr:rowOff>19050</xdr:rowOff>
    </xdr:to>
    <xdr:pic>
      <xdr:nvPicPr>
        <xdr:cNvPr id="318465" name="Picture 2"/>
        <xdr:cNvPicPr>
          <a:picLocks noChangeAspect="1"/>
        </xdr:cNvPicPr>
      </xdr:nvPicPr>
      <xdr:blipFill>
        <a:blip xmlns:r="http://schemas.openxmlformats.org/officeDocument/2006/relationships" r:embed="rId1" cstate="print"/>
        <a:srcRect/>
        <a:stretch>
          <a:fillRect/>
        </a:stretch>
      </xdr:blipFill>
      <xdr:spPr bwMode="auto">
        <a:xfrm>
          <a:off x="0" y="485775"/>
          <a:ext cx="4362450" cy="1638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22</xdr:col>
      <xdr:colOff>285750</xdr:colOff>
      <xdr:row>39</xdr:row>
      <xdr:rowOff>152400</xdr:rowOff>
    </xdr:to>
    <xdr:pic>
      <xdr:nvPicPr>
        <xdr:cNvPr id="319489" name="Picture 6"/>
        <xdr:cNvPicPr>
          <a:picLocks noChangeAspect="1"/>
        </xdr:cNvPicPr>
      </xdr:nvPicPr>
      <xdr:blipFill>
        <a:blip xmlns:r="http://schemas.openxmlformats.org/officeDocument/2006/relationships" r:embed="rId1" cstate="print"/>
        <a:srcRect/>
        <a:stretch>
          <a:fillRect/>
        </a:stretch>
      </xdr:blipFill>
      <xdr:spPr bwMode="auto">
        <a:xfrm>
          <a:off x="10972800" y="161925"/>
          <a:ext cx="2724150" cy="630555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7</xdr:col>
      <xdr:colOff>123825</xdr:colOff>
      <xdr:row>32</xdr:row>
      <xdr:rowOff>19050</xdr:rowOff>
    </xdr:to>
    <xdr:pic>
      <xdr:nvPicPr>
        <xdr:cNvPr id="319490" name="Picture 8"/>
        <xdr:cNvPicPr>
          <a:picLocks noChangeAspect="1"/>
        </xdr:cNvPicPr>
      </xdr:nvPicPr>
      <xdr:blipFill>
        <a:blip xmlns:r="http://schemas.openxmlformats.org/officeDocument/2006/relationships" r:embed="rId2" cstate="print"/>
        <a:srcRect/>
        <a:stretch>
          <a:fillRect/>
        </a:stretch>
      </xdr:blipFill>
      <xdr:spPr bwMode="auto">
        <a:xfrm>
          <a:off x="0" y="161925"/>
          <a:ext cx="4391025" cy="5038725"/>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15</xdr:col>
      <xdr:colOff>123825</xdr:colOff>
      <xdr:row>32</xdr:row>
      <xdr:rowOff>28575</xdr:rowOff>
    </xdr:to>
    <xdr:pic>
      <xdr:nvPicPr>
        <xdr:cNvPr id="319491" name="Picture 9"/>
        <xdr:cNvPicPr>
          <a:picLocks noChangeAspect="1"/>
        </xdr:cNvPicPr>
      </xdr:nvPicPr>
      <xdr:blipFill>
        <a:blip xmlns:r="http://schemas.openxmlformats.org/officeDocument/2006/relationships" r:embed="rId3" cstate="print"/>
        <a:srcRect/>
        <a:stretch>
          <a:fillRect/>
        </a:stretch>
      </xdr:blipFill>
      <xdr:spPr bwMode="auto">
        <a:xfrm>
          <a:off x="4876800" y="161925"/>
          <a:ext cx="4391025" cy="50482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7</xdr:col>
      <xdr:colOff>276225</xdr:colOff>
      <xdr:row>37</xdr:row>
      <xdr:rowOff>9525</xdr:rowOff>
    </xdr:to>
    <xdr:pic>
      <xdr:nvPicPr>
        <xdr:cNvPr id="320513" name="Picture 3"/>
        <xdr:cNvPicPr>
          <a:picLocks noChangeAspect="1"/>
        </xdr:cNvPicPr>
      </xdr:nvPicPr>
      <xdr:blipFill>
        <a:blip xmlns:r="http://schemas.openxmlformats.org/officeDocument/2006/relationships" r:embed="rId1" cstate="print"/>
        <a:srcRect/>
        <a:stretch>
          <a:fillRect/>
        </a:stretch>
      </xdr:blipFill>
      <xdr:spPr bwMode="auto">
        <a:xfrm>
          <a:off x="0" y="2752725"/>
          <a:ext cx="4543425" cy="3248025"/>
        </a:xfrm>
        <a:prstGeom prst="rect">
          <a:avLst/>
        </a:prstGeom>
        <a:noFill/>
        <a:ln w="9525">
          <a:noFill/>
          <a:miter lim="800000"/>
          <a:headEnd/>
          <a:tailEnd/>
        </a:ln>
      </xdr:spPr>
    </xdr:pic>
    <xdr:clientData/>
  </xdr:twoCellAnchor>
  <xdr:twoCellAnchor editAs="oneCell">
    <xdr:from>
      <xdr:col>0</xdr:col>
      <xdr:colOff>0</xdr:colOff>
      <xdr:row>1</xdr:row>
      <xdr:rowOff>9525</xdr:rowOff>
    </xdr:from>
    <xdr:to>
      <xdr:col>6</xdr:col>
      <xdr:colOff>447675</xdr:colOff>
      <xdr:row>15</xdr:row>
      <xdr:rowOff>47625</xdr:rowOff>
    </xdr:to>
    <xdr:pic>
      <xdr:nvPicPr>
        <xdr:cNvPr id="320514" name="Picture 4"/>
        <xdr:cNvPicPr>
          <a:picLocks noChangeAspect="1"/>
        </xdr:cNvPicPr>
      </xdr:nvPicPr>
      <xdr:blipFill>
        <a:blip xmlns:r="http://schemas.openxmlformats.org/officeDocument/2006/relationships" r:embed="rId2" cstate="print"/>
        <a:srcRect/>
        <a:stretch>
          <a:fillRect/>
        </a:stretch>
      </xdr:blipFill>
      <xdr:spPr bwMode="auto">
        <a:xfrm>
          <a:off x="0" y="171450"/>
          <a:ext cx="4105275" cy="2305050"/>
        </a:xfrm>
        <a:prstGeom prst="rect">
          <a:avLst/>
        </a:prstGeom>
        <a:noFill/>
        <a:ln w="9525">
          <a:noFill/>
          <a:miter lim="800000"/>
          <a:headEnd/>
          <a:tailEnd/>
        </a:ln>
      </xdr:spPr>
    </xdr:pic>
    <xdr:clientData/>
  </xdr:twoCellAnchor>
  <xdr:twoCellAnchor>
    <xdr:from>
      <xdr:col>0</xdr:col>
      <xdr:colOff>428625</xdr:colOff>
      <xdr:row>2</xdr:row>
      <xdr:rowOff>76200</xdr:rowOff>
    </xdr:from>
    <xdr:to>
      <xdr:col>7</xdr:col>
      <xdr:colOff>228600</xdr:colOff>
      <xdr:row>14</xdr:row>
      <xdr:rowOff>9525</xdr:rowOff>
    </xdr:to>
    <xdr:graphicFrame macro="">
      <xdr:nvGraphicFramePr>
        <xdr:cNvPr id="3205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15</xdr:col>
      <xdr:colOff>0</xdr:colOff>
      <xdr:row>32</xdr:row>
      <xdr:rowOff>0</xdr:rowOff>
    </xdr:from>
    <xdr:to>
      <xdr:col>15</xdr:col>
      <xdr:colOff>142875</xdr:colOff>
      <xdr:row>32</xdr:row>
      <xdr:rowOff>161925</xdr:rowOff>
    </xdr:to>
    <xdr:pic>
      <xdr:nvPicPr>
        <xdr:cNvPr id="320516" name="Picture 5" descr=":roll:"/>
        <xdr:cNvPicPr>
          <a:picLocks noChangeAspect="1" noChangeArrowheads="1" noCrop="1"/>
        </xdr:cNvPicPr>
      </xdr:nvPicPr>
      <xdr:blipFill>
        <a:blip xmlns:r="http://schemas.openxmlformats.org/officeDocument/2006/relationships" r:embed="rId4" cstate="print"/>
        <a:srcRect/>
        <a:stretch>
          <a:fillRect/>
        </a:stretch>
      </xdr:blipFill>
      <xdr:spPr bwMode="auto">
        <a:xfrm>
          <a:off x="9144000" y="5181600"/>
          <a:ext cx="142875" cy="1619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9491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19050</xdr:colOff>
      <xdr:row>1</xdr:row>
      <xdr:rowOff>28575</xdr:rowOff>
    </xdr:from>
    <xdr:to>
      <xdr:col>20</xdr:col>
      <xdr:colOff>228600</xdr:colOff>
      <xdr:row>15</xdr:row>
      <xdr:rowOff>133350</xdr:rowOff>
    </xdr:to>
    <xdr:graphicFrame macro="">
      <xdr:nvGraphicFramePr>
        <xdr:cNvPr id="23654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30413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85725</xdr:colOff>
      <xdr:row>1</xdr:row>
      <xdr:rowOff>28575</xdr:rowOff>
    </xdr:from>
    <xdr:to>
      <xdr:col>21</xdr:col>
      <xdr:colOff>285750</xdr:colOff>
      <xdr:row>15</xdr:row>
      <xdr:rowOff>133350</xdr:rowOff>
    </xdr:to>
    <xdr:graphicFrame macro="">
      <xdr:nvGraphicFramePr>
        <xdr:cNvPr id="29081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comodder.com/forum/showthread.php/top-5-most-fuel-efficient-tires-lowest-rolling-2813-6.html" TargetMode="External"/><Relationship Id="rId2" Type="http://schemas.openxmlformats.org/officeDocument/2006/relationships/hyperlink" Target="http://www.tirerack.com/tires/tests/testDisplay.jsp?ttid=121" TargetMode="External"/><Relationship Id="rId1" Type="http://schemas.openxmlformats.org/officeDocument/2006/relationships/hyperlink" Target="http://ecomodder.com/forum/showthread.php/top-5-most-fuel-efficient-tires-lowest-rolling-2813.html" TargetMode="External"/><Relationship Id="rId5" Type="http://schemas.openxmlformats.org/officeDocument/2006/relationships/drawing" Target="../drawings/drawing1.xml"/><Relationship Id="rId4" Type="http://schemas.openxmlformats.org/officeDocument/2006/relationships/hyperlink" Target="http://ecomodder.com/forum/showthread.php/top-5-most-fuel-efficient-tires-lowest-rolling-2813-7.html" TargetMode="External"/></Relationships>
</file>

<file path=xl/worksheets/_rels/sheet10.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www.mynissanleaf.com/" TargetMode="External"/><Relationship Id="rId7" Type="http://schemas.openxmlformats.org/officeDocument/2006/relationships/vmlDrawing" Target="../drawings/vmlDrawing6.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0.xml"/><Relationship Id="rId5" Type="http://schemas.openxmlformats.org/officeDocument/2006/relationships/printerSettings" Target="../printerSettings/printerSettings6.bin"/><Relationship Id="rId4" Type="http://schemas.openxmlformats.org/officeDocument/2006/relationships/hyperlink" Target="http://www.mynissanleaf.com/" TargetMode="Externa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www.mynissanleaf.com/" TargetMode="External"/><Relationship Id="rId7" Type="http://schemas.openxmlformats.org/officeDocument/2006/relationships/vmlDrawing" Target="../drawings/vmlDrawing7.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1.xml"/><Relationship Id="rId5" Type="http://schemas.openxmlformats.org/officeDocument/2006/relationships/printerSettings" Target="../printerSettings/printerSettings7.bin"/><Relationship Id="rId4" Type="http://schemas.openxmlformats.org/officeDocument/2006/relationships/hyperlink" Target="http://www.mynissanleaf.com/" TargetMode="External"/></Relationships>
</file>

<file path=xl/worksheets/_rels/sheet12.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www.mynissanleaf.com/" TargetMode="External"/><Relationship Id="rId7" Type="http://schemas.openxmlformats.org/officeDocument/2006/relationships/vmlDrawing" Target="../drawings/vmlDrawing8.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2.xml"/><Relationship Id="rId5" Type="http://schemas.openxmlformats.org/officeDocument/2006/relationships/printerSettings" Target="../printerSettings/printerSettings8.bin"/><Relationship Id="rId4" Type="http://schemas.openxmlformats.org/officeDocument/2006/relationships/hyperlink" Target="http://www.mynissanleaf.com/" TargetMode="External"/></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www.mynissanleaf.com/" TargetMode="External"/><Relationship Id="rId7" Type="http://schemas.openxmlformats.org/officeDocument/2006/relationships/vmlDrawing" Target="../drawings/vmlDrawing9.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3.xml"/><Relationship Id="rId5" Type="http://schemas.openxmlformats.org/officeDocument/2006/relationships/printerSettings" Target="../printerSettings/printerSettings9.bin"/><Relationship Id="rId4" Type="http://schemas.openxmlformats.org/officeDocument/2006/relationships/hyperlink" Target="http://www.mynissanleaf.com/" TargetMode="External"/></Relationships>
</file>

<file path=xl/worksheets/_rels/sheet14.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www.mynissanleaf.com/" TargetMode="External"/><Relationship Id="rId7" Type="http://schemas.openxmlformats.org/officeDocument/2006/relationships/vmlDrawing" Target="../drawings/vmlDrawing10.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4.xml"/><Relationship Id="rId5" Type="http://schemas.openxmlformats.org/officeDocument/2006/relationships/printerSettings" Target="../printerSettings/printerSettings10.bin"/><Relationship Id="rId4" Type="http://schemas.openxmlformats.org/officeDocument/2006/relationships/hyperlink" Target="http://www.mynissanleaf.com/" TargetMode="External"/></Relationships>
</file>

<file path=xl/worksheets/_rels/sheet15.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hyperlink" Target="http://www.mynissanleaf.com/" TargetMode="External"/><Relationship Id="rId7" Type="http://schemas.openxmlformats.org/officeDocument/2006/relationships/vmlDrawing" Target="../drawings/vmlDrawing11.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5.xml"/><Relationship Id="rId5" Type="http://schemas.openxmlformats.org/officeDocument/2006/relationships/printerSettings" Target="../printerSettings/printerSettings11.bin"/><Relationship Id="rId4" Type="http://schemas.openxmlformats.org/officeDocument/2006/relationships/hyperlink" Target="http://www.mynissanleaf.com/" TargetMode="External"/></Relationships>
</file>

<file path=xl/worksheets/_rels/sheet16.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hyperlink" Target="http://www.mynissanleaf.com/" TargetMode="External"/><Relationship Id="rId7" Type="http://schemas.openxmlformats.org/officeDocument/2006/relationships/vmlDrawing" Target="../drawings/vmlDrawing12.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16.xml"/><Relationship Id="rId5" Type="http://schemas.openxmlformats.org/officeDocument/2006/relationships/printerSettings" Target="../printerSettings/printerSettings12.bin"/><Relationship Id="rId4" Type="http://schemas.openxmlformats.org/officeDocument/2006/relationships/hyperlink" Target="http://www.mynissanleaf.com/"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tyresizecalculator.com/tyre-wheel-calculators/tyre-size-for-rim-size-width-calculator" TargetMode="External"/><Relationship Id="rId7" Type="http://schemas.openxmlformats.org/officeDocument/2006/relationships/vmlDrawing" Target="../drawings/vmlDrawing1.vml"/><Relationship Id="rId2" Type="http://schemas.openxmlformats.org/officeDocument/2006/relationships/hyperlink" Target="http://www.tirerack.com/tires/tires.jsp?tireMake=Continental&amp;tireModel=ContiProContact&amp;partnum=66TR5CPC&amp;vehicleSearch=false&amp;fromCompare1=yes&amp;tab=Specs" TargetMode="External"/><Relationship Id="rId1" Type="http://schemas.openxmlformats.org/officeDocument/2006/relationships/hyperlink" Target="http://myimiev.com/forum/viewtopic.php?f=27&amp;t=1262"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www.mitsubishicars.com/imiev/specification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www.mynissanleaf.com/" TargetMode="External"/><Relationship Id="rId7" Type="http://schemas.openxmlformats.org/officeDocument/2006/relationships/comments" Target="../comments2.xml"/><Relationship Id="rId2" Type="http://schemas.openxmlformats.org/officeDocument/2006/relationships/hyperlink" Target="http://www.mynissanleaf.com/" TargetMode="External"/><Relationship Id="rId1" Type="http://schemas.openxmlformats.org/officeDocument/2006/relationships/hyperlink" Target="http://myimiev.com/forum/viewtopic.php?f=28&amp;t=1745&amp;start=50" TargetMode="External"/><Relationship Id="rId6" Type="http://schemas.openxmlformats.org/officeDocument/2006/relationships/vmlDrawing" Target="../drawings/vmlDrawing2.vml"/><Relationship Id="rId5" Type="http://schemas.openxmlformats.org/officeDocument/2006/relationships/drawing" Target="../drawings/drawing6.xm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mynissanleaf.com/" TargetMode="External"/><Relationship Id="rId7" Type="http://schemas.openxmlformats.org/officeDocument/2006/relationships/drawing" Target="../drawings/drawing7.x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printerSettings" Target="../printerSettings/printerSettings3.bin"/><Relationship Id="rId5" Type="http://schemas.openxmlformats.org/officeDocument/2006/relationships/hyperlink" Target="http://myimiev.com/forum/viewtopic.php?p=7080" TargetMode="External"/><Relationship Id="rId4" Type="http://schemas.openxmlformats.org/officeDocument/2006/relationships/hyperlink" Target="http://www.mynissanleaf.com/" TargetMode="External"/><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www.mynissanleaf.com/" TargetMode="External"/><Relationship Id="rId7" Type="http://schemas.openxmlformats.org/officeDocument/2006/relationships/vmlDrawing" Target="../drawings/vmlDrawing4.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8.xml"/><Relationship Id="rId5" Type="http://schemas.openxmlformats.org/officeDocument/2006/relationships/printerSettings" Target="../printerSettings/printerSettings4.bin"/><Relationship Id="rId4" Type="http://schemas.openxmlformats.org/officeDocument/2006/relationships/hyperlink" Target="http://www.mynissanleaf.com/" TargetMode="Externa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www.mynissanleaf.com/" TargetMode="External"/><Relationship Id="rId7" Type="http://schemas.openxmlformats.org/officeDocument/2006/relationships/vmlDrawing" Target="../drawings/vmlDrawing5.vml"/><Relationship Id="rId2" Type="http://schemas.openxmlformats.org/officeDocument/2006/relationships/hyperlink" Target="http://myimiev.com/forum/viewtopic.php?f=28&amp;t=1745&amp;start=50" TargetMode="External"/><Relationship Id="rId1" Type="http://schemas.openxmlformats.org/officeDocument/2006/relationships/hyperlink" Target="http://www.popularmechanics.com/cars/news/4255023" TargetMode="External"/><Relationship Id="rId6" Type="http://schemas.openxmlformats.org/officeDocument/2006/relationships/drawing" Target="../drawings/drawing9.xml"/><Relationship Id="rId5" Type="http://schemas.openxmlformats.org/officeDocument/2006/relationships/printerSettings" Target="../printerSettings/printerSettings5.bin"/><Relationship Id="rId4" Type="http://schemas.openxmlformats.org/officeDocument/2006/relationships/hyperlink" Target="http://www.mynissanleaf.com/" TargetMode="External"/></Relationships>
</file>

<file path=xl/worksheets/sheet1.xml><?xml version="1.0" encoding="utf-8"?>
<worksheet xmlns="http://schemas.openxmlformats.org/spreadsheetml/2006/main" xmlns:r="http://schemas.openxmlformats.org/officeDocument/2006/relationships">
  <sheetPr codeName="Sheet1"/>
  <dimension ref="A1:R127"/>
  <sheetViews>
    <sheetView workbookViewId="0">
      <selection activeCell="R33" sqref="R33"/>
    </sheetView>
  </sheetViews>
  <sheetFormatPr defaultRowHeight="12.75"/>
  <sheetData>
    <row r="1" spans="11:18">
      <c r="K1" t="s">
        <v>0</v>
      </c>
      <c r="R1" s="22" t="s">
        <v>193</v>
      </c>
    </row>
    <row r="2" spans="11:18">
      <c r="R2" s="100" t="s">
        <v>194</v>
      </c>
    </row>
    <row r="3" spans="11:18">
      <c r="R3" s="41" t="s">
        <v>195</v>
      </c>
    </row>
    <row r="4" spans="11:18">
      <c r="R4" s="100" t="s">
        <v>196</v>
      </c>
    </row>
    <row r="5" spans="11:18">
      <c r="R5" s="41" t="s">
        <v>197</v>
      </c>
    </row>
    <row r="6" spans="11:18">
      <c r="R6" s="41" t="s">
        <v>198</v>
      </c>
    </row>
    <row r="7" spans="11:18">
      <c r="R7" s="41" t="s">
        <v>199</v>
      </c>
    </row>
    <row r="8" spans="11:18">
      <c r="R8" s="41" t="s">
        <v>200</v>
      </c>
    </row>
    <row r="9" spans="11:18">
      <c r="R9" s="41" t="s">
        <v>201</v>
      </c>
    </row>
    <row r="10" spans="11:18">
      <c r="R10" s="22" t="s">
        <v>207</v>
      </c>
    </row>
    <row r="11" spans="11:18">
      <c r="R11" s="41" t="s">
        <v>208</v>
      </c>
    </row>
    <row r="12" spans="11:18">
      <c r="R12" s="41" t="s">
        <v>209</v>
      </c>
    </row>
    <row r="13" spans="11:18">
      <c r="R13" s="41" t="s">
        <v>210</v>
      </c>
    </row>
    <row r="14" spans="11:18">
      <c r="R14" s="41" t="s">
        <v>211</v>
      </c>
    </row>
    <row r="15" spans="11:18">
      <c r="R15" s="22" t="s">
        <v>212</v>
      </c>
    </row>
    <row r="16" spans="11:18">
      <c r="R16" s="41" t="s">
        <v>213</v>
      </c>
    </row>
    <row r="18" spans="1:18">
      <c r="R18" s="41" t="s">
        <v>214</v>
      </c>
    </row>
    <row r="19" spans="1:18">
      <c r="R19" s="41" t="s">
        <v>215</v>
      </c>
    </row>
    <row r="20" spans="1:18">
      <c r="R20" s="41" t="s">
        <v>216</v>
      </c>
    </row>
    <row r="21" spans="1:18">
      <c r="R21" s="41" t="s">
        <v>217</v>
      </c>
    </row>
    <row r="22" spans="1:18">
      <c r="R22" s="41" t="s">
        <v>218</v>
      </c>
    </row>
    <row r="23" spans="1:18">
      <c r="R23" s="41" t="s">
        <v>219</v>
      </c>
    </row>
    <row r="24" spans="1:18">
      <c r="R24" s="41" t="s">
        <v>220</v>
      </c>
    </row>
    <row r="25" spans="1:18">
      <c r="R25" s="41" t="s">
        <v>221</v>
      </c>
    </row>
    <row r="26" spans="1:18">
      <c r="A26" t="s">
        <v>13</v>
      </c>
    </row>
    <row r="27" spans="1:18">
      <c r="R27" s="41" t="s">
        <v>222</v>
      </c>
    </row>
    <row r="29" spans="1:18">
      <c r="R29" s="41" t="s">
        <v>223</v>
      </c>
    </row>
    <row r="30" spans="1:18">
      <c r="R30" s="41" t="s">
        <v>224</v>
      </c>
    </row>
    <row r="31" spans="1:18">
      <c r="R31" s="41" t="s">
        <v>225</v>
      </c>
    </row>
    <row r="33" spans="1:18">
      <c r="R33" s="41" t="s">
        <v>226</v>
      </c>
    </row>
    <row r="36" spans="1:18">
      <c r="R36" s="22" t="s">
        <v>203</v>
      </c>
    </row>
    <row r="37" spans="1:18">
      <c r="R37" s="41" t="s">
        <v>204</v>
      </c>
    </row>
    <row r="38" spans="1:18">
      <c r="R38" s="41" t="s">
        <v>205</v>
      </c>
    </row>
    <row r="39" spans="1:18">
      <c r="R39" s="41" t="s">
        <v>206</v>
      </c>
    </row>
    <row r="43" spans="1:18">
      <c r="A43" t="s">
        <v>1</v>
      </c>
    </row>
    <row r="110" spans="16:18">
      <c r="P110" s="2" t="s">
        <v>16</v>
      </c>
    </row>
    <row r="111" spans="16:18" ht="15.75">
      <c r="P111" t="s">
        <v>14</v>
      </c>
      <c r="Q111" s="5" t="s">
        <v>15</v>
      </c>
      <c r="R111" s="4">
        <v>0.9</v>
      </c>
    </row>
    <row r="112" spans="16:18">
      <c r="P112" s="9">
        <f>0.005+0.15/Q112</f>
        <v>0.02</v>
      </c>
      <c r="Q112" s="5">
        <v>10</v>
      </c>
      <c r="R112" s="9">
        <f>P112*R$111</f>
        <v>1.8000000000000002E-2</v>
      </c>
    </row>
    <row r="113" spans="16:18">
      <c r="P113" s="9">
        <f t="shared" ref="P113:P127" si="0">0.005+0.15/Q113</f>
        <v>1.4999999999999999E-2</v>
      </c>
      <c r="Q113" s="5">
        <f>Q112+5</f>
        <v>15</v>
      </c>
      <c r="R113" s="9">
        <f t="shared" ref="R113:R127" si="1">P113*R$111</f>
        <v>1.35E-2</v>
      </c>
    </row>
    <row r="114" spans="16:18">
      <c r="P114" s="9">
        <f t="shared" si="0"/>
        <v>1.2500000000000001E-2</v>
      </c>
      <c r="Q114" s="5">
        <f t="shared" ref="Q114:Q127" si="2">Q113+5</f>
        <v>20</v>
      </c>
      <c r="R114" s="9">
        <f t="shared" si="1"/>
        <v>1.1250000000000001E-2</v>
      </c>
    </row>
    <row r="115" spans="16:18">
      <c r="P115" s="9">
        <f t="shared" si="0"/>
        <v>1.0999999999999999E-2</v>
      </c>
      <c r="Q115" s="5">
        <f t="shared" si="2"/>
        <v>25</v>
      </c>
      <c r="R115" s="9">
        <f t="shared" si="1"/>
        <v>9.8999999999999991E-3</v>
      </c>
    </row>
    <row r="116" spans="16:18">
      <c r="P116" s="9">
        <f t="shared" si="0"/>
        <v>0.01</v>
      </c>
      <c r="Q116" s="5">
        <f t="shared" si="2"/>
        <v>30</v>
      </c>
      <c r="R116" s="9">
        <f t="shared" si="1"/>
        <v>9.0000000000000011E-3</v>
      </c>
    </row>
    <row r="117" spans="16:18">
      <c r="P117" s="9">
        <f t="shared" si="0"/>
        <v>9.285714285714286E-3</v>
      </c>
      <c r="Q117" s="5">
        <f t="shared" si="2"/>
        <v>35</v>
      </c>
      <c r="R117" s="9">
        <f t="shared" si="1"/>
        <v>8.3571428571428581E-3</v>
      </c>
    </row>
    <row r="118" spans="16:18">
      <c r="P118" s="9">
        <f t="shared" si="0"/>
        <v>8.7500000000000008E-3</v>
      </c>
      <c r="Q118" s="5">
        <f t="shared" si="2"/>
        <v>40</v>
      </c>
      <c r="R118" s="9">
        <f t="shared" si="1"/>
        <v>7.8750000000000018E-3</v>
      </c>
    </row>
    <row r="119" spans="16:18">
      <c r="P119" s="9">
        <f t="shared" si="0"/>
        <v>8.3333333333333332E-3</v>
      </c>
      <c r="Q119" s="5">
        <f t="shared" si="2"/>
        <v>45</v>
      </c>
      <c r="R119" s="9">
        <f t="shared" si="1"/>
        <v>7.4999999999999997E-3</v>
      </c>
    </row>
    <row r="120" spans="16:18">
      <c r="P120" s="9">
        <f t="shared" si="0"/>
        <v>8.0000000000000002E-3</v>
      </c>
      <c r="Q120" s="5">
        <f t="shared" si="2"/>
        <v>50</v>
      </c>
      <c r="R120" s="9">
        <f t="shared" si="1"/>
        <v>7.2000000000000007E-3</v>
      </c>
    </row>
    <row r="121" spans="16:18">
      <c r="P121" s="9">
        <f t="shared" si="0"/>
        <v>7.7272727272727267E-3</v>
      </c>
      <c r="Q121" s="5">
        <f t="shared" si="2"/>
        <v>55</v>
      </c>
      <c r="R121" s="9">
        <f t="shared" si="1"/>
        <v>6.9545454545454546E-3</v>
      </c>
    </row>
    <row r="122" spans="16:18">
      <c r="P122" s="9">
        <f t="shared" si="0"/>
        <v>7.4999999999999997E-3</v>
      </c>
      <c r="Q122" s="5">
        <f t="shared" si="2"/>
        <v>60</v>
      </c>
      <c r="R122" s="9">
        <f t="shared" si="1"/>
        <v>6.7499999999999999E-3</v>
      </c>
    </row>
    <row r="123" spans="16:18">
      <c r="P123" s="9">
        <f t="shared" si="0"/>
        <v>7.3076923076923076E-3</v>
      </c>
      <c r="Q123" s="5">
        <f t="shared" si="2"/>
        <v>65</v>
      </c>
      <c r="R123" s="9">
        <f t="shared" si="1"/>
        <v>6.5769230769230766E-3</v>
      </c>
    </row>
    <row r="124" spans="16:18">
      <c r="P124" s="9">
        <f t="shared" si="0"/>
        <v>7.1428571428571435E-3</v>
      </c>
      <c r="Q124" s="5">
        <f t="shared" si="2"/>
        <v>70</v>
      </c>
      <c r="R124" s="9">
        <f t="shared" si="1"/>
        <v>6.4285714285714293E-3</v>
      </c>
    </row>
    <row r="125" spans="16:18">
      <c r="P125" s="9">
        <f t="shared" si="0"/>
        <v>7.0000000000000001E-3</v>
      </c>
      <c r="Q125" s="5">
        <f t="shared" si="2"/>
        <v>75</v>
      </c>
      <c r="R125" s="9">
        <f t="shared" si="1"/>
        <v>6.3E-3</v>
      </c>
    </row>
    <row r="126" spans="16:18">
      <c r="P126" s="9">
        <f t="shared" si="0"/>
        <v>6.875E-3</v>
      </c>
      <c r="Q126" s="5">
        <f t="shared" si="2"/>
        <v>80</v>
      </c>
      <c r="R126" s="9">
        <f t="shared" si="1"/>
        <v>6.1875000000000003E-3</v>
      </c>
    </row>
    <row r="127" spans="16:18">
      <c r="P127" s="9">
        <f t="shared" si="0"/>
        <v>6.7647058823529409E-3</v>
      </c>
      <c r="Q127" s="5">
        <f t="shared" si="2"/>
        <v>85</v>
      </c>
      <c r="R127" s="9">
        <f t="shared" si="1"/>
        <v>6.0882352941176469E-3</v>
      </c>
    </row>
  </sheetData>
  <phoneticPr fontId="4" type="noConversion"/>
  <hyperlinks>
    <hyperlink ref="R1" r:id="rId1"/>
    <hyperlink ref="R36" r:id="rId2"/>
    <hyperlink ref="R10" r:id="rId3"/>
    <hyperlink ref="R15" r:id="rId4"/>
  </hyperlinks>
  <pageMargins left="0.75" right="0.75" top="1" bottom="1" header="0.5" footer="0.5"/>
  <headerFooter alignWithMargins="0"/>
  <drawing r:id="rId5"/>
</worksheet>
</file>

<file path=xl/worksheets/sheet10.xml><?xml version="1.0" encoding="utf-8"?>
<worksheet xmlns="http://schemas.openxmlformats.org/spreadsheetml/2006/main" xmlns:r="http://schemas.openxmlformats.org/officeDocument/2006/relationships">
  <dimension ref="A1:AF440"/>
  <sheetViews>
    <sheetView workbookViewId="0">
      <pane ySplit="1" topLeftCell="A2"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(((A2/12)*(A3/12))-((A4/12)*(A2/12)))*A5-E6</f>
        <v>22.697416666666665</v>
      </c>
      <c r="B6" t="s">
        <v>18</v>
      </c>
      <c r="E6" s="4">
        <v>0.5</v>
      </c>
      <c r="F6" s="41" t="s">
        <v>73</v>
      </c>
      <c r="V6" s="3"/>
    </row>
    <row r="7" spans="1:24">
      <c r="A7" s="43">
        <v>2550</v>
      </c>
      <c r="B7" t="s">
        <v>9</v>
      </c>
      <c r="V7" s="3"/>
    </row>
    <row r="8" spans="1:24">
      <c r="A8" s="44">
        <v>0.35</v>
      </c>
      <c r="B8" s="41" t="s">
        <v>72</v>
      </c>
      <c r="V8" s="3"/>
    </row>
    <row r="9" spans="1:24">
      <c r="A9" s="6">
        <v>51</v>
      </c>
      <c r="B9" s="10" t="s">
        <v>17</v>
      </c>
      <c r="V9" s="3"/>
    </row>
    <row r="10" spans="1:24">
      <c r="A10" s="6">
        <v>0.98</v>
      </c>
      <c r="B10" s="10" t="s">
        <v>19</v>
      </c>
      <c r="V10" s="3"/>
    </row>
    <row r="11" spans="1:24">
      <c r="A11" s="42">
        <f>A$8*A$6</f>
        <v>7.944095833333332</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7.0650000000000004</v>
      </c>
      <c r="E16" s="3" t="s">
        <v>118</v>
      </c>
      <c r="F16" s="4">
        <v>0.5</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row>
    <row r="21" spans="1:32">
      <c r="A21" s="6">
        <f>AF21*A$13/23.3</f>
        <v>5</v>
      </c>
      <c r="B21" s="11">
        <f t="shared" ref="B21:B40" si="0">0.005+0.15/A$9+0.000035*A21^2/A$9</f>
        <v>7.9583333333333346E-3</v>
      </c>
      <c r="C21" s="21">
        <f t="shared" ref="C21:C40" si="1">A21/0.00001578283/60/A$13/PI()*B$16</f>
        <v>509.61270619753589</v>
      </c>
      <c r="D21" s="18">
        <f t="shared" ref="D21:D40" si="2">1/A$10*(A$7*B21+0.5*A$12*(A21*1.466667)^2*A$11)*(A21*1.466667)/550</f>
        <v>0.28301361851587253</v>
      </c>
      <c r="E21" s="18">
        <f>D21*0.746+F$16</f>
        <v>0.71112815941284091</v>
      </c>
      <c r="F21" s="18">
        <f>F$14/E21*I21</f>
        <v>21.149492958369297</v>
      </c>
      <c r="G21" s="12">
        <f t="shared" ref="G21:G40" si="3">F21*A21</f>
        <v>105.74746479184648</v>
      </c>
      <c r="H21" s="38">
        <f>E21/F$15</f>
        <v>1.4443256142108233E-2</v>
      </c>
      <c r="I21" s="74">
        <v>0.94</v>
      </c>
      <c r="J21" s="60">
        <f>0.5*(A$7/2.20462)*(A21*0.44704)^2*0.0002777778/1000/I21</f>
        <v>8.5384472502491996E-4</v>
      </c>
      <c r="K21" s="62">
        <f>J21/F$14</f>
        <v>5.3365295314057498E-5</v>
      </c>
      <c r="AF21" s="6">
        <v>5</v>
      </c>
    </row>
    <row r="22" spans="1:32">
      <c r="A22" s="6">
        <f t="shared" ref="A22:A40" si="4">AF22*A$13/23.3</f>
        <v>10</v>
      </c>
      <c r="B22" s="11">
        <f t="shared" si="0"/>
        <v>8.0098039215686281E-3</v>
      </c>
      <c r="C22" s="21">
        <f t="shared" si="1"/>
        <v>1019.2254123950718</v>
      </c>
      <c r="D22" s="18">
        <f t="shared" si="2"/>
        <v>0.61104734794145132</v>
      </c>
      <c r="E22" s="18">
        <f t="shared" ref="E22:E40" si="5">D22*0.746+F$16</f>
        <v>0.95584132156432267</v>
      </c>
      <c r="F22" s="18">
        <f t="shared" ref="F22:F40" si="6">F$14/E22*I22</f>
        <v>15.734829265788226</v>
      </c>
      <c r="G22" s="12">
        <f t="shared" si="3"/>
        <v>157.34829265788227</v>
      </c>
      <c r="H22" s="38">
        <f t="shared" ref="H22:H39" si="7">E22/F$15</f>
        <v>1.941346416370791E-2</v>
      </c>
      <c r="I22" s="86">
        <f>I21</f>
        <v>0.94</v>
      </c>
      <c r="J22" s="60">
        <f t="shared" ref="J22:J40" si="8">0.5*(A$7/2.20462)*(A22*0.44704)^2*0.0002777778/1000/I22</f>
        <v>3.4153789000996798E-3</v>
      </c>
      <c r="K22" s="62">
        <f t="shared" ref="K22:K40" si="9">J22/F$14</f>
        <v>2.1346118125622999E-4</v>
      </c>
      <c r="R22" s="33" t="s">
        <v>44</v>
      </c>
      <c r="X22" s="4" t="s">
        <v>45</v>
      </c>
      <c r="AF22" s="6">
        <v>10</v>
      </c>
    </row>
    <row r="23" spans="1:32">
      <c r="A23" s="6">
        <f t="shared" si="4"/>
        <v>15</v>
      </c>
      <c r="B23" s="11">
        <f t="shared" si="0"/>
        <v>8.0955882352941183E-3</v>
      </c>
      <c r="C23" s="21">
        <f t="shared" si="1"/>
        <v>1528.838118592608</v>
      </c>
      <c r="D23" s="18">
        <f t="shared" si="2"/>
        <v>1.0291212991864425</v>
      </c>
      <c r="E23" s="18">
        <f t="shared" si="5"/>
        <v>1.2677244891930861</v>
      </c>
      <c r="F23" s="18">
        <f t="shared" si="6"/>
        <v>11.863776497346869</v>
      </c>
      <c r="G23" s="12">
        <f t="shared" si="3"/>
        <v>177.95664746020304</v>
      </c>
      <c r="H23" s="38">
        <f t="shared" si="7"/>
        <v>2.5747917970450201E-2</v>
      </c>
      <c r="I23" s="86">
        <f t="shared" ref="I23:I40" si="10">I22</f>
        <v>0.94</v>
      </c>
      <c r="J23" s="60">
        <f t="shared" si="8"/>
        <v>7.6846025252242794E-3</v>
      </c>
      <c r="K23" s="62">
        <f t="shared" si="9"/>
        <v>4.8028765782651747E-4</v>
      </c>
      <c r="R23" s="10" t="s">
        <v>54</v>
      </c>
      <c r="AF23" s="6">
        <v>15</v>
      </c>
    </row>
    <row r="24" spans="1:32">
      <c r="A24" s="6">
        <f t="shared" si="4"/>
        <v>20</v>
      </c>
      <c r="B24" s="11">
        <f t="shared" si="0"/>
        <v>8.2156862745098053E-3</v>
      </c>
      <c r="C24" s="21">
        <f t="shared" si="1"/>
        <v>2038.4508247901435</v>
      </c>
      <c r="D24" s="18">
        <f t="shared" si="2"/>
        <v>1.5822555831605529</v>
      </c>
      <c r="E24" s="18">
        <f t="shared" si="5"/>
        <v>1.6803626650377725</v>
      </c>
      <c r="F24" s="18">
        <f t="shared" si="6"/>
        <v>8.9504488006831053</v>
      </c>
      <c r="G24" s="12">
        <f t="shared" si="3"/>
        <v>179.00897601366211</v>
      </c>
      <c r="H24" s="38">
        <f t="shared" si="7"/>
        <v>3.4128740454906423E-2</v>
      </c>
      <c r="I24" s="86">
        <f t="shared" si="10"/>
        <v>0.94</v>
      </c>
      <c r="J24" s="60">
        <f t="shared" si="8"/>
        <v>1.3661515600398719E-2</v>
      </c>
      <c r="K24" s="62">
        <f t="shared" si="9"/>
        <v>8.5384472502491996E-4</v>
      </c>
      <c r="R24" s="10" t="s">
        <v>55</v>
      </c>
      <c r="X24" s="34" t="s">
        <v>46</v>
      </c>
      <c r="AF24" s="6">
        <v>20</v>
      </c>
    </row>
    <row r="25" spans="1:32">
      <c r="A25" s="6">
        <f t="shared" si="4"/>
        <v>25</v>
      </c>
      <c r="B25" s="11">
        <f t="shared" si="0"/>
        <v>8.3700980392156874E-3</v>
      </c>
      <c r="C25" s="21">
        <f t="shared" si="1"/>
        <v>2548.0635309876798</v>
      </c>
      <c r="D25" s="18">
        <f t="shared" si="2"/>
        <v>2.3154703107734882</v>
      </c>
      <c r="E25" s="18">
        <f t="shared" si="5"/>
        <v>2.2273408518370221</v>
      </c>
      <c r="F25" s="18">
        <f t="shared" si="6"/>
        <v>6.7524465272549579</v>
      </c>
      <c r="G25" s="12">
        <f t="shared" si="3"/>
        <v>168.81116318137396</v>
      </c>
      <c r="H25" s="38">
        <f t="shared" si="7"/>
        <v>4.5238054509647865E-2</v>
      </c>
      <c r="I25" s="86">
        <f t="shared" si="10"/>
        <v>0.94</v>
      </c>
      <c r="J25" s="60">
        <f t="shared" si="8"/>
        <v>2.1346118125623006E-2</v>
      </c>
      <c r="K25" s="62">
        <f t="shared" si="9"/>
        <v>1.3341323828514379E-3</v>
      </c>
      <c r="R25" s="10" t="s">
        <v>56</v>
      </c>
      <c r="X25" s="36" t="s">
        <v>47</v>
      </c>
      <c r="AF25" s="6">
        <v>25</v>
      </c>
    </row>
    <row r="26" spans="1:32">
      <c r="A26" s="6">
        <f t="shared" si="4"/>
        <v>30</v>
      </c>
      <c r="B26" s="11">
        <f t="shared" si="0"/>
        <v>8.5588235294117663E-3</v>
      </c>
      <c r="C26" s="21">
        <f t="shared" si="1"/>
        <v>3057.676237185216</v>
      </c>
      <c r="D26" s="18">
        <f t="shared" si="2"/>
        <v>3.2737855929349542</v>
      </c>
      <c r="E26" s="18">
        <f t="shared" si="5"/>
        <v>2.9422440523294759</v>
      </c>
      <c r="F26" s="18">
        <f t="shared" si="6"/>
        <v>5.1117445502497709</v>
      </c>
      <c r="G26" s="12">
        <f t="shared" si="3"/>
        <v>153.35233650749313</v>
      </c>
      <c r="H26" s="38">
        <f t="shared" si="7"/>
        <v>5.9757983027245838E-2</v>
      </c>
      <c r="I26" s="86">
        <f t="shared" si="10"/>
        <v>0.94</v>
      </c>
      <c r="J26" s="60">
        <f t="shared" si="8"/>
        <v>3.0738410100897118E-2</v>
      </c>
      <c r="K26" s="62">
        <f t="shared" si="9"/>
        <v>1.9211506313060699E-3</v>
      </c>
      <c r="R26" s="10" t="s">
        <v>57</v>
      </c>
      <c r="X26" s="35" t="s">
        <v>48</v>
      </c>
      <c r="AF26" s="6">
        <v>30</v>
      </c>
    </row>
    <row r="27" spans="1:32">
      <c r="A27" s="6">
        <f t="shared" si="4"/>
        <v>35</v>
      </c>
      <c r="B27" s="11">
        <f t="shared" si="0"/>
        <v>8.7818627450980402E-3</v>
      </c>
      <c r="C27" s="21">
        <f t="shared" si="1"/>
        <v>3567.2889433827509</v>
      </c>
      <c r="D27" s="18">
        <f t="shared" si="2"/>
        <v>4.5022215405546602</v>
      </c>
      <c r="E27" s="18">
        <f t="shared" si="5"/>
        <v>3.8586572692537766</v>
      </c>
      <c r="F27" s="18">
        <f t="shared" si="6"/>
        <v>3.8977289120338425</v>
      </c>
      <c r="G27" s="12">
        <f t="shared" si="3"/>
        <v>136.4205119211845</v>
      </c>
      <c r="H27" s="38">
        <f t="shared" si="7"/>
        <v>7.8370648900271692E-2</v>
      </c>
      <c r="I27" s="86">
        <f t="shared" si="10"/>
        <v>0.94</v>
      </c>
      <c r="J27" s="60">
        <f t="shared" si="8"/>
        <v>4.1838391526221076E-2</v>
      </c>
      <c r="K27" s="62">
        <f t="shared" si="9"/>
        <v>2.6148994703888173E-3</v>
      </c>
      <c r="R27" s="10" t="s">
        <v>58</v>
      </c>
      <c r="X27" s="35" t="s">
        <v>49</v>
      </c>
      <c r="AF27" s="6">
        <v>35</v>
      </c>
    </row>
    <row r="28" spans="1:32">
      <c r="A28" s="6">
        <f t="shared" si="4"/>
        <v>40</v>
      </c>
      <c r="B28" s="11">
        <f t="shared" si="0"/>
        <v>9.0392156862745109E-3</v>
      </c>
      <c r="C28" s="21">
        <f t="shared" si="1"/>
        <v>4076.9016495802871</v>
      </c>
      <c r="D28" s="18">
        <f t="shared" si="2"/>
        <v>6.0457982645423076</v>
      </c>
      <c r="E28" s="18">
        <f t="shared" si="5"/>
        <v>5.0101655053485619</v>
      </c>
      <c r="F28" s="18">
        <f t="shared" si="6"/>
        <v>3.0018968403227735</v>
      </c>
      <c r="G28" s="12">
        <f t="shared" si="3"/>
        <v>120.07587361291094</v>
      </c>
      <c r="H28" s="38">
        <f t="shared" si="7"/>
        <v>0.10175817502129665</v>
      </c>
      <c r="I28" s="86">
        <f t="shared" si="10"/>
        <v>0.94</v>
      </c>
      <c r="J28" s="60">
        <f t="shared" si="8"/>
        <v>5.4646062401594878E-2</v>
      </c>
      <c r="K28" s="62">
        <f t="shared" si="9"/>
        <v>3.4153789000996798E-3</v>
      </c>
      <c r="AF28" s="6">
        <v>40</v>
      </c>
    </row>
    <row r="29" spans="1:32">
      <c r="A29" s="6">
        <f t="shared" si="4"/>
        <v>45</v>
      </c>
      <c r="B29" s="11">
        <f t="shared" si="0"/>
        <v>9.3308823529411767E-3</v>
      </c>
      <c r="C29" s="21">
        <f t="shared" si="1"/>
        <v>4586.5143557778229</v>
      </c>
      <c r="D29" s="18">
        <f t="shared" si="2"/>
        <v>7.9495358758076033</v>
      </c>
      <c r="E29" s="18">
        <f t="shared" si="5"/>
        <v>6.4303537633524721</v>
      </c>
      <c r="F29" s="18">
        <f t="shared" si="6"/>
        <v>2.3389070887071819</v>
      </c>
      <c r="G29" s="12">
        <f t="shared" si="3"/>
        <v>105.25081899182318</v>
      </c>
      <c r="H29" s="38">
        <f t="shared" si="7"/>
        <v>0.13060268428289204</v>
      </c>
      <c r="I29" s="86">
        <f t="shared" si="10"/>
        <v>0.94</v>
      </c>
      <c r="J29" s="60">
        <f t="shared" si="8"/>
        <v>6.9161422727018529E-2</v>
      </c>
      <c r="K29" s="62">
        <f t="shared" si="9"/>
        <v>4.3225889204386581E-3</v>
      </c>
      <c r="R29" s="10" t="s">
        <v>60</v>
      </c>
      <c r="X29" s="4" t="s">
        <v>50</v>
      </c>
      <c r="AF29" s="6">
        <v>45</v>
      </c>
    </row>
    <row r="30" spans="1:32">
      <c r="A30" s="6">
        <f t="shared" si="4"/>
        <v>50</v>
      </c>
      <c r="B30" s="11">
        <f t="shared" si="0"/>
        <v>9.656862745098041E-3</v>
      </c>
      <c r="C30" s="21">
        <f t="shared" si="1"/>
        <v>5096.1270619753595</v>
      </c>
      <c r="D30" s="18">
        <f t="shared" si="2"/>
        <v>10.258454485260259</v>
      </c>
      <c r="E30" s="18">
        <f t="shared" si="5"/>
        <v>8.1528070460041526</v>
      </c>
      <c r="F30" s="18">
        <f t="shared" si="6"/>
        <v>1.8447633943908182</v>
      </c>
      <c r="G30" s="12">
        <f t="shared" si="3"/>
        <v>92.238169719540906</v>
      </c>
      <c r="H30" s="38">
        <f t="shared" si="7"/>
        <v>0.16558629957762924</v>
      </c>
      <c r="I30" s="86">
        <f t="shared" si="10"/>
        <v>0.94</v>
      </c>
      <c r="J30" s="60">
        <f t="shared" si="8"/>
        <v>8.5384472502492023E-2</v>
      </c>
      <c r="K30" s="62">
        <f t="shared" si="9"/>
        <v>5.3365295314057514E-3</v>
      </c>
      <c r="R30" s="10" t="s">
        <v>61</v>
      </c>
      <c r="AF30" s="6">
        <v>50</v>
      </c>
    </row>
    <row r="31" spans="1:32">
      <c r="A31" s="23">
        <f t="shared" si="4"/>
        <v>55</v>
      </c>
      <c r="B31" s="24">
        <f t="shared" si="0"/>
        <v>1.0017156862745099E-2</v>
      </c>
      <c r="C31" s="25">
        <f t="shared" si="1"/>
        <v>5605.7397681728944</v>
      </c>
      <c r="D31" s="26">
        <f t="shared" si="2"/>
        <v>13.01757420380998</v>
      </c>
      <c r="E31" s="26">
        <f t="shared" si="5"/>
        <v>10.211110356042246</v>
      </c>
      <c r="F31" s="26">
        <f t="shared" si="6"/>
        <v>1.4729054407976643</v>
      </c>
      <c r="G31" s="27">
        <f t="shared" si="3"/>
        <v>81.009799243871541</v>
      </c>
      <c r="H31" s="38">
        <f t="shared" si="7"/>
        <v>0.2073911437980796</v>
      </c>
      <c r="I31" s="86">
        <f t="shared" si="10"/>
        <v>0.94</v>
      </c>
      <c r="J31" s="60">
        <f t="shared" si="8"/>
        <v>0.10331521172801532</v>
      </c>
      <c r="K31" s="62">
        <f t="shared" si="9"/>
        <v>6.4572007330009574E-3</v>
      </c>
      <c r="X31" s="36" t="s">
        <v>51</v>
      </c>
      <c r="AF31" s="23">
        <v>55</v>
      </c>
    </row>
    <row r="32" spans="1:32">
      <c r="A32" s="6">
        <f t="shared" si="4"/>
        <v>60</v>
      </c>
      <c r="B32" s="11">
        <f t="shared" si="0"/>
        <v>1.0411764705882353E-2</v>
      </c>
      <c r="C32" s="21">
        <f t="shared" si="1"/>
        <v>6115.352474370432</v>
      </c>
      <c r="D32" s="18">
        <f t="shared" si="2"/>
        <v>16.27191514236646</v>
      </c>
      <c r="E32" s="18">
        <f t="shared" si="5"/>
        <v>12.638848696205379</v>
      </c>
      <c r="F32" s="18">
        <f t="shared" si="6"/>
        <v>1.189981806215904</v>
      </c>
      <c r="G32" s="12">
        <f t="shared" si="3"/>
        <v>71.398908372954239</v>
      </c>
      <c r="H32" s="38">
        <f t="shared" si="7"/>
        <v>0.25669933983681409</v>
      </c>
      <c r="I32" s="86">
        <f t="shared" si="10"/>
        <v>0.94</v>
      </c>
      <c r="J32" s="60">
        <f t="shared" si="8"/>
        <v>0.12295364040358847</v>
      </c>
      <c r="K32" s="62">
        <f t="shared" si="9"/>
        <v>7.6846025252242794E-3</v>
      </c>
      <c r="X32" s="35" t="s">
        <v>52</v>
      </c>
      <c r="AF32" s="6">
        <v>60</v>
      </c>
    </row>
    <row r="33" spans="1:32">
      <c r="A33" s="6">
        <f t="shared" si="4"/>
        <v>65</v>
      </c>
      <c r="B33" s="11">
        <f t="shared" si="0"/>
        <v>1.0840686274509804E-2</v>
      </c>
      <c r="C33" s="21">
        <f t="shared" si="1"/>
        <v>6624.9651805679678</v>
      </c>
      <c r="D33" s="18">
        <f t="shared" si="2"/>
        <v>20.066497411839428</v>
      </c>
      <c r="E33" s="18">
        <f t="shared" si="5"/>
        <v>15.469607069232213</v>
      </c>
      <c r="F33" s="18">
        <f t="shared" si="6"/>
        <v>0.97222896048299334</v>
      </c>
      <c r="G33" s="12">
        <f t="shared" si="3"/>
        <v>63.194882431394568</v>
      </c>
      <c r="H33" s="38">
        <f t="shared" si="7"/>
        <v>0.31419301058640453</v>
      </c>
      <c r="I33" s="86">
        <f t="shared" si="10"/>
        <v>0.94</v>
      </c>
      <c r="J33" s="60">
        <f t="shared" si="8"/>
        <v>0.14429975852921151</v>
      </c>
      <c r="K33" s="62">
        <f t="shared" si="9"/>
        <v>9.0187349080757193E-3</v>
      </c>
      <c r="X33" s="10"/>
      <c r="AF33" s="6">
        <v>65</v>
      </c>
    </row>
    <row r="34" spans="1:32">
      <c r="A34" s="6">
        <f t="shared" si="4"/>
        <v>70</v>
      </c>
      <c r="B34" s="11">
        <f t="shared" si="0"/>
        <v>1.1303921568627452E-2</v>
      </c>
      <c r="C34" s="21">
        <f t="shared" si="1"/>
        <v>7134.5778867655017</v>
      </c>
      <c r="D34" s="18">
        <f t="shared" si="2"/>
        <v>24.446341123138566</v>
      </c>
      <c r="E34" s="18">
        <f t="shared" si="5"/>
        <v>18.736970477861369</v>
      </c>
      <c r="F34" s="18">
        <f t="shared" si="6"/>
        <v>0.80269112969839396</v>
      </c>
      <c r="G34" s="12">
        <f t="shared" si="3"/>
        <v>56.188379078887579</v>
      </c>
      <c r="H34" s="38">
        <f t="shared" si="7"/>
        <v>0.38055427893942179</v>
      </c>
      <c r="I34" s="86">
        <f t="shared" si="10"/>
        <v>0.94</v>
      </c>
      <c r="J34" s="60">
        <f t="shared" si="8"/>
        <v>0.1673535661048843</v>
      </c>
      <c r="K34" s="62">
        <f t="shared" si="9"/>
        <v>1.0459597881555269E-2</v>
      </c>
      <c r="X34" s="10" t="s">
        <v>53</v>
      </c>
      <c r="AF34" s="6">
        <v>70</v>
      </c>
    </row>
    <row r="35" spans="1:32">
      <c r="A35" s="6">
        <f t="shared" si="4"/>
        <v>75</v>
      </c>
      <c r="B35" s="11">
        <f t="shared" si="0"/>
        <v>1.1801470588235295E-2</v>
      </c>
      <c r="C35" s="21">
        <f t="shared" si="1"/>
        <v>7644.1905929630393</v>
      </c>
      <c r="D35" s="18">
        <f t="shared" si="2"/>
        <v>29.456466387173602</v>
      </c>
      <c r="E35" s="18">
        <f t="shared" si="5"/>
        <v>22.474523924831509</v>
      </c>
      <c r="F35" s="18">
        <f t="shared" si="6"/>
        <v>0.66920216198140237</v>
      </c>
      <c r="G35" s="12">
        <f t="shared" si="3"/>
        <v>50.190162148605175</v>
      </c>
      <c r="H35" s="38">
        <f t="shared" si="7"/>
        <v>0.45646526778843755</v>
      </c>
      <c r="I35" s="86">
        <f t="shared" si="10"/>
        <v>0.94</v>
      </c>
      <c r="J35" s="60">
        <f t="shared" si="8"/>
        <v>0.192115063130607</v>
      </c>
      <c r="K35" s="62">
        <f t="shared" si="9"/>
        <v>1.2007191445662938E-2</v>
      </c>
      <c r="AF35" s="6">
        <v>75</v>
      </c>
    </row>
    <row r="36" spans="1:32">
      <c r="A36" s="6">
        <f t="shared" si="4"/>
        <v>80</v>
      </c>
      <c r="B36" s="11">
        <f t="shared" si="0"/>
        <v>1.2333333333333335E-2</v>
      </c>
      <c r="C36" s="21">
        <f t="shared" si="1"/>
        <v>8153.8032991605742</v>
      </c>
      <c r="D36" s="18">
        <f t="shared" si="2"/>
        <v>35.141893314854229</v>
      </c>
      <c r="E36" s="18">
        <f t="shared" si="5"/>
        <v>26.715852412881254</v>
      </c>
      <c r="F36" s="18">
        <f t="shared" si="6"/>
        <v>0.56296163669284038</v>
      </c>
      <c r="G36" s="12">
        <f t="shared" si="3"/>
        <v>45.036930935427229</v>
      </c>
      <c r="H36" s="38">
        <f t="shared" si="7"/>
        <v>0.54260810002602278</v>
      </c>
      <c r="I36" s="86">
        <f t="shared" si="10"/>
        <v>0.94</v>
      </c>
      <c r="J36" s="60">
        <f t="shared" si="8"/>
        <v>0.21858424960637951</v>
      </c>
      <c r="K36" s="62">
        <f t="shared" si="9"/>
        <v>1.3661515600398719E-2</v>
      </c>
      <c r="X36" s="4" t="s">
        <v>10</v>
      </c>
      <c r="AF36" s="6">
        <v>80</v>
      </c>
    </row>
    <row r="37" spans="1:32">
      <c r="A37" s="28">
        <f t="shared" si="4"/>
        <v>85</v>
      </c>
      <c r="B37" s="29">
        <f t="shared" si="0"/>
        <v>1.2899509803921568E-2</v>
      </c>
      <c r="C37" s="30">
        <f t="shared" si="1"/>
        <v>8663.4160053581109</v>
      </c>
      <c r="D37" s="31">
        <f t="shared" si="2"/>
        <v>41.547642017090141</v>
      </c>
      <c r="E37" s="31">
        <f t="shared" si="5"/>
        <v>31.494540944749243</v>
      </c>
      <c r="F37" s="31">
        <f t="shared" si="6"/>
        <v>0.47754307727122025</v>
      </c>
      <c r="G37" s="32">
        <f t="shared" si="3"/>
        <v>40.591161568053721</v>
      </c>
      <c r="H37" s="38">
        <f t="shared" si="7"/>
        <v>0.63966489854474862</v>
      </c>
      <c r="I37" s="86">
        <f t="shared" si="10"/>
        <v>0.94</v>
      </c>
      <c r="J37" s="60">
        <f t="shared" si="8"/>
        <v>0.24676112553220184</v>
      </c>
      <c r="K37" s="62">
        <f t="shared" si="9"/>
        <v>1.5422570345762615E-2</v>
      </c>
      <c r="AF37" s="28">
        <v>85</v>
      </c>
    </row>
    <row r="38" spans="1:32">
      <c r="A38" s="28">
        <f t="shared" si="4"/>
        <v>90</v>
      </c>
      <c r="B38" s="29">
        <f t="shared" si="0"/>
        <v>1.3500000000000002E-2</v>
      </c>
      <c r="C38" s="30">
        <f t="shared" si="1"/>
        <v>9173.0287115556457</v>
      </c>
      <c r="D38" s="31">
        <f t="shared" si="2"/>
        <v>48.718732604791072</v>
      </c>
      <c r="E38" s="31">
        <f t="shared" si="5"/>
        <v>36.844174523174139</v>
      </c>
      <c r="F38" s="31">
        <f t="shared" si="6"/>
        <v>0.40820564430179279</v>
      </c>
      <c r="G38" s="32">
        <f t="shared" si="3"/>
        <v>36.738507987161348</v>
      </c>
      <c r="H38" s="38">
        <f t="shared" si="7"/>
        <v>0.74831778623718703</v>
      </c>
      <c r="I38" s="86">
        <f t="shared" si="10"/>
        <v>0.94</v>
      </c>
      <c r="J38" s="60">
        <f t="shared" si="8"/>
        <v>0.27664569090807412</v>
      </c>
      <c r="K38" s="62">
        <f t="shared" si="9"/>
        <v>1.7290355681754632E-2</v>
      </c>
      <c r="AF38" s="28">
        <v>90</v>
      </c>
    </row>
    <row r="39" spans="1:32">
      <c r="A39" s="28">
        <f t="shared" si="4"/>
        <v>95</v>
      </c>
      <c r="B39" s="29">
        <f t="shared" si="0"/>
        <v>1.4134803921568628E-2</v>
      </c>
      <c r="C39" s="30">
        <f t="shared" si="1"/>
        <v>9682.6414177531806</v>
      </c>
      <c r="D39" s="31">
        <f t="shared" si="2"/>
        <v>56.700185188866719</v>
      </c>
      <c r="E39" s="31">
        <f t="shared" si="5"/>
        <v>42.798338150894573</v>
      </c>
      <c r="F39" s="31">
        <f t="shared" si="6"/>
        <v>0.3514155140083548</v>
      </c>
      <c r="G39" s="32">
        <f t="shared" si="3"/>
        <v>33.384473830793709</v>
      </c>
      <c r="H39" s="38">
        <f t="shared" si="7"/>
        <v>0.86924888599590899</v>
      </c>
      <c r="I39" s="86">
        <f t="shared" si="10"/>
        <v>0.94</v>
      </c>
      <c r="J39" s="60">
        <f t="shared" si="8"/>
        <v>0.30823794573399621</v>
      </c>
      <c r="K39" s="62">
        <f t="shared" si="9"/>
        <v>1.9264871608374763E-2</v>
      </c>
      <c r="AF39" s="28">
        <v>95</v>
      </c>
    </row>
    <row r="40" spans="1:32">
      <c r="A40" s="28">
        <f t="shared" si="4"/>
        <v>98</v>
      </c>
      <c r="B40" s="29">
        <f t="shared" si="0"/>
        <v>1.4532156862745099E-2</v>
      </c>
      <c r="C40" s="39">
        <f t="shared" si="1"/>
        <v>9988.4090414717048</v>
      </c>
      <c r="D40" s="31">
        <f t="shared" si="2"/>
        <v>61.896758863710417</v>
      </c>
      <c r="E40" s="31">
        <f t="shared" si="5"/>
        <v>46.674982112327974</v>
      </c>
      <c r="F40" s="31">
        <f t="shared" si="6"/>
        <v>0.32222829703083222</v>
      </c>
      <c r="G40" s="32">
        <f t="shared" si="3"/>
        <v>31.578373109021559</v>
      </c>
      <c r="H40" s="38">
        <f>E40/F$15</f>
        <v>0.94798485076626815</v>
      </c>
      <c r="I40" s="86">
        <f t="shared" si="10"/>
        <v>0.94</v>
      </c>
      <c r="J40" s="60">
        <f t="shared" si="8"/>
        <v>0.32801298956557323</v>
      </c>
      <c r="K40" s="62">
        <f t="shared" si="9"/>
        <v>2.0500811847848327E-2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xl/worksheets/sheet11.xml><?xml version="1.0" encoding="utf-8"?>
<worksheet xmlns="http://schemas.openxmlformats.org/spreadsheetml/2006/main" xmlns:r="http://schemas.openxmlformats.org/officeDocument/2006/relationships">
  <dimension ref="A1:AF440"/>
  <sheetViews>
    <sheetView workbookViewId="0">
      <pane ySplit="1" topLeftCell="A5"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(((A2/12)*(A3/12))-((A4/12)*(A2/12)))*A5-E6</f>
        <v>18.597416666666668</v>
      </c>
      <c r="B6" t="s">
        <v>18</v>
      </c>
      <c r="E6" s="4">
        <v>4.5999999999999996</v>
      </c>
      <c r="F6" s="41" t="s">
        <v>74</v>
      </c>
      <c r="V6" s="3"/>
    </row>
    <row r="7" spans="1:24">
      <c r="A7" s="43">
        <v>2550</v>
      </c>
      <c r="B7" t="s">
        <v>9</v>
      </c>
      <c r="V7" s="3"/>
    </row>
    <row r="8" spans="1:24">
      <c r="A8" s="44">
        <v>0.35</v>
      </c>
      <c r="B8" s="41" t="s">
        <v>72</v>
      </c>
      <c r="V8" s="3"/>
    </row>
    <row r="9" spans="1:24">
      <c r="A9" s="6">
        <v>51</v>
      </c>
      <c r="B9" s="10" t="s">
        <v>17</v>
      </c>
      <c r="V9" s="3"/>
    </row>
    <row r="10" spans="1:24">
      <c r="A10" s="6">
        <v>0.98</v>
      </c>
      <c r="B10" s="10" t="s">
        <v>19</v>
      </c>
      <c r="V10" s="3"/>
    </row>
    <row r="11" spans="1:24">
      <c r="A11" s="42">
        <f>A$8*A$6</f>
        <v>6.5090958333333333</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7.0650000000000004</v>
      </c>
      <c r="E16" s="3" t="s">
        <v>118</v>
      </c>
      <c r="F16" s="4">
        <v>0.5</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row>
    <row r="21" spans="1:32">
      <c r="A21" s="6">
        <f>AF21*A$13/23.3</f>
        <v>5</v>
      </c>
      <c r="B21" s="11">
        <f t="shared" ref="B21:B40" si="0">0.005+0.15/A$9+0.000035*A21^2/A$9</f>
        <v>7.9583333333333346E-3</v>
      </c>
      <c r="C21" s="21">
        <f t="shared" ref="C21:C40" si="1">A21/0.00001578283/60/A$13/PI()*B$16</f>
        <v>509.61270619753589</v>
      </c>
      <c r="D21" s="18">
        <f t="shared" ref="D21:D40" si="2">1/A$10*(A$7*B21+0.5*A$12*(A21*1.466667)^2*A$11)*(A21*1.466667)/550</f>
        <v>0.28176575554865513</v>
      </c>
      <c r="E21" s="18">
        <f>D21*0.746+F$16</f>
        <v>0.71019725363929675</v>
      </c>
      <c r="F21" s="18">
        <f>F$14/E21*I21</f>
        <v>21.177215094721685</v>
      </c>
      <c r="G21" s="12">
        <f t="shared" ref="G21:G40" si="3">F21*A21</f>
        <v>105.88607547360843</v>
      </c>
      <c r="H21" s="38">
        <f>E21/F$15</f>
        <v>1.4424349127453424E-2</v>
      </c>
      <c r="I21" s="74">
        <v>0.94</v>
      </c>
      <c r="J21" s="60">
        <f>0.5*(A$7/2.20462)*(A21*0.44704)^2*0.0002777778/1000/I21</f>
        <v>8.5384472502491996E-4</v>
      </c>
      <c r="K21" s="62">
        <f>J21/F$14</f>
        <v>5.3365295314057498E-5</v>
      </c>
      <c r="AF21" s="6">
        <v>5</v>
      </c>
    </row>
    <row r="22" spans="1:32">
      <c r="A22" s="6">
        <f t="shared" ref="A22:A40" si="4">AF22*A$13/23.3</f>
        <v>10</v>
      </c>
      <c r="B22" s="11">
        <f t="shared" si="0"/>
        <v>8.0098039215686281E-3</v>
      </c>
      <c r="C22" s="21">
        <f t="shared" si="1"/>
        <v>1019.2254123950718</v>
      </c>
      <c r="D22" s="18">
        <f t="shared" si="2"/>
        <v>0.60106444420371219</v>
      </c>
      <c r="E22" s="18">
        <f t="shared" ref="E22:E40" si="5">D22*0.746+F$16</f>
        <v>0.94839407537596931</v>
      </c>
      <c r="F22" s="18">
        <f t="shared" ref="F22:F40" si="6">F$14/E22*I22</f>
        <v>15.858386709172272</v>
      </c>
      <c r="G22" s="12">
        <f t="shared" si="3"/>
        <v>158.58386709172271</v>
      </c>
      <c r="H22" s="38">
        <f t="shared" ref="H22:H39" si="7">E22/F$15</f>
        <v>1.9262208046469439E-2</v>
      </c>
      <c r="I22" s="86">
        <f>I21</f>
        <v>0.94</v>
      </c>
      <c r="J22" s="60">
        <f t="shared" ref="J22:J40" si="8">0.5*(A$7/2.20462)*(A22*0.44704)^2*0.0002777778/1000/I22</f>
        <v>3.4153789000996798E-3</v>
      </c>
      <c r="K22" s="62">
        <f t="shared" ref="K22:K40" si="9">J22/F$14</f>
        <v>2.1346118125622999E-4</v>
      </c>
      <c r="R22" s="33" t="s">
        <v>44</v>
      </c>
      <c r="X22" s="4" t="s">
        <v>45</v>
      </c>
      <c r="AF22" s="6">
        <v>10</v>
      </c>
    </row>
    <row r="23" spans="1:32">
      <c r="A23" s="6">
        <f t="shared" si="4"/>
        <v>15</v>
      </c>
      <c r="B23" s="11">
        <f t="shared" si="0"/>
        <v>8.0955882352941183E-3</v>
      </c>
      <c r="C23" s="21">
        <f t="shared" si="1"/>
        <v>1528.838118592608</v>
      </c>
      <c r="D23" s="18">
        <f t="shared" si="2"/>
        <v>0.99542899907157312</v>
      </c>
      <c r="E23" s="18">
        <f t="shared" si="5"/>
        <v>1.2425900333073936</v>
      </c>
      <c r="F23" s="18">
        <f t="shared" si="6"/>
        <v>12.103750711703468</v>
      </c>
      <c r="G23" s="12">
        <f t="shared" si="3"/>
        <v>181.55626067555201</v>
      </c>
      <c r="H23" s="38">
        <f t="shared" si="7"/>
        <v>2.5237428574770366E-2</v>
      </c>
      <c r="I23" s="86">
        <f t="shared" ref="I23:I40" si="10">I22</f>
        <v>0.94</v>
      </c>
      <c r="J23" s="60">
        <f t="shared" si="8"/>
        <v>7.6846025252242794E-3</v>
      </c>
      <c r="K23" s="62">
        <f t="shared" si="9"/>
        <v>4.8028765782651747E-4</v>
      </c>
      <c r="R23" s="10" t="s">
        <v>54</v>
      </c>
      <c r="AF23" s="6">
        <v>15</v>
      </c>
    </row>
    <row r="24" spans="1:32">
      <c r="A24" s="6">
        <f t="shared" si="4"/>
        <v>20</v>
      </c>
      <c r="B24" s="11">
        <f t="shared" si="0"/>
        <v>8.2156862745098053E-3</v>
      </c>
      <c r="C24" s="21">
        <f t="shared" si="1"/>
        <v>2038.4508247901435</v>
      </c>
      <c r="D24" s="18">
        <f t="shared" si="2"/>
        <v>1.5023923532586401</v>
      </c>
      <c r="E24" s="18">
        <f t="shared" si="5"/>
        <v>1.6207846955309455</v>
      </c>
      <c r="F24" s="18">
        <f t="shared" si="6"/>
        <v>9.2794558348622083</v>
      </c>
      <c r="G24" s="12">
        <f t="shared" si="3"/>
        <v>185.58911669724415</v>
      </c>
      <c r="H24" s="38">
        <f t="shared" si="7"/>
        <v>3.2918691516998652E-2</v>
      </c>
      <c r="I24" s="86">
        <f t="shared" si="10"/>
        <v>0.94</v>
      </c>
      <c r="J24" s="60">
        <f t="shared" si="8"/>
        <v>1.3661515600398719E-2</v>
      </c>
      <c r="K24" s="62">
        <f t="shared" si="9"/>
        <v>8.5384472502491996E-4</v>
      </c>
      <c r="R24" s="10" t="s">
        <v>55</v>
      </c>
      <c r="X24" s="34" t="s">
        <v>46</v>
      </c>
      <c r="AF24" s="6">
        <v>20</v>
      </c>
    </row>
    <row r="25" spans="1:32">
      <c r="A25" s="6">
        <f t="shared" si="4"/>
        <v>25</v>
      </c>
      <c r="B25" s="11">
        <f t="shared" si="0"/>
        <v>8.3700980392156874E-3</v>
      </c>
      <c r="C25" s="21">
        <f t="shared" si="1"/>
        <v>2548.0635309876798</v>
      </c>
      <c r="D25" s="18">
        <f t="shared" si="2"/>
        <v>2.1594874398713144</v>
      </c>
      <c r="E25" s="18">
        <f t="shared" si="5"/>
        <v>2.1109776301440006</v>
      </c>
      <c r="F25" s="18">
        <f t="shared" si="6"/>
        <v>7.1246610031457518</v>
      </c>
      <c r="G25" s="12">
        <f t="shared" si="3"/>
        <v>178.1165250786438</v>
      </c>
      <c r="H25" s="38">
        <f t="shared" si="7"/>
        <v>4.2874677677796749E-2</v>
      </c>
      <c r="I25" s="86">
        <f t="shared" si="10"/>
        <v>0.94</v>
      </c>
      <c r="J25" s="60">
        <f t="shared" si="8"/>
        <v>2.1346118125623006E-2</v>
      </c>
      <c r="K25" s="62">
        <f t="shared" si="9"/>
        <v>1.3341323828514379E-3</v>
      </c>
      <c r="R25" s="10" t="s">
        <v>56</v>
      </c>
      <c r="X25" s="36" t="s">
        <v>47</v>
      </c>
      <c r="AF25" s="6">
        <v>25</v>
      </c>
    </row>
    <row r="26" spans="1:32">
      <c r="A26" s="6">
        <f t="shared" si="4"/>
        <v>30</v>
      </c>
      <c r="B26" s="11">
        <f t="shared" si="0"/>
        <v>8.5588235294117663E-3</v>
      </c>
      <c r="C26" s="21">
        <f t="shared" si="1"/>
        <v>3057.676237185216</v>
      </c>
      <c r="D26" s="18">
        <f t="shared" si="2"/>
        <v>3.0042471920159985</v>
      </c>
      <c r="E26" s="18">
        <f t="shared" si="5"/>
        <v>2.7411684052439349</v>
      </c>
      <c r="F26" s="18">
        <f t="shared" si="6"/>
        <v>5.4867114224824869</v>
      </c>
      <c r="G26" s="12">
        <f t="shared" si="3"/>
        <v>164.60134267447461</v>
      </c>
      <c r="H26" s="38">
        <f t="shared" si="7"/>
        <v>5.5674067861807112E-2</v>
      </c>
      <c r="I26" s="86">
        <f t="shared" si="10"/>
        <v>0.94</v>
      </c>
      <c r="J26" s="60">
        <f t="shared" si="8"/>
        <v>3.0738410100897118E-2</v>
      </c>
      <c r="K26" s="62">
        <f t="shared" si="9"/>
        <v>1.9211506313060699E-3</v>
      </c>
      <c r="R26" s="10" t="s">
        <v>57</v>
      </c>
      <c r="X26" s="35" t="s">
        <v>48</v>
      </c>
      <c r="AF26" s="6">
        <v>30</v>
      </c>
    </row>
    <row r="27" spans="1:32">
      <c r="A27" s="6">
        <f t="shared" si="4"/>
        <v>35</v>
      </c>
      <c r="B27" s="11">
        <f t="shared" si="0"/>
        <v>8.7818627450980402E-3</v>
      </c>
      <c r="C27" s="21">
        <f t="shared" si="1"/>
        <v>3567.2889433827509</v>
      </c>
      <c r="D27" s="18">
        <f t="shared" si="2"/>
        <v>4.0742045427990954</v>
      </c>
      <c r="E27" s="18">
        <f t="shared" si="5"/>
        <v>3.5393565889281251</v>
      </c>
      <c r="F27" s="18">
        <f t="shared" si="6"/>
        <v>4.2493599110777307</v>
      </c>
      <c r="G27" s="12">
        <f t="shared" si="3"/>
        <v>148.72759688772058</v>
      </c>
      <c r="H27" s="38">
        <f t="shared" si="7"/>
        <v>7.1885542873672215E-2</v>
      </c>
      <c r="I27" s="86">
        <f t="shared" si="10"/>
        <v>0.94</v>
      </c>
      <c r="J27" s="60">
        <f t="shared" si="8"/>
        <v>4.1838391526221076E-2</v>
      </c>
      <c r="K27" s="62">
        <f t="shared" si="9"/>
        <v>2.6148994703888173E-3</v>
      </c>
      <c r="R27" s="10" t="s">
        <v>58</v>
      </c>
      <c r="X27" s="35" t="s">
        <v>49</v>
      </c>
      <c r="AF27" s="6">
        <v>35</v>
      </c>
    </row>
    <row r="28" spans="1:32">
      <c r="A28" s="6">
        <f t="shared" si="4"/>
        <v>40</v>
      </c>
      <c r="B28" s="11">
        <f t="shared" si="0"/>
        <v>9.0392156862745109E-3</v>
      </c>
      <c r="C28" s="21">
        <f t="shared" si="1"/>
        <v>4076.9016495802871</v>
      </c>
      <c r="D28" s="18">
        <f t="shared" si="2"/>
        <v>5.4068924253270048</v>
      </c>
      <c r="E28" s="18">
        <f t="shared" si="5"/>
        <v>4.5335417492939456</v>
      </c>
      <c r="F28" s="18">
        <f t="shared" si="6"/>
        <v>3.3174945399680791</v>
      </c>
      <c r="G28" s="12">
        <f t="shared" si="3"/>
        <v>132.69978159872318</v>
      </c>
      <c r="H28" s="38">
        <f t="shared" si="7"/>
        <v>9.2077783518034487E-2</v>
      </c>
      <c r="I28" s="86">
        <f t="shared" si="10"/>
        <v>0.94</v>
      </c>
      <c r="J28" s="60">
        <f t="shared" si="8"/>
        <v>5.4646062401594878E-2</v>
      </c>
      <c r="K28" s="62">
        <f t="shared" si="9"/>
        <v>3.4153789000996798E-3</v>
      </c>
      <c r="AF28" s="6">
        <v>40</v>
      </c>
    </row>
    <row r="29" spans="1:32">
      <c r="A29" s="6">
        <f t="shared" si="4"/>
        <v>45</v>
      </c>
      <c r="B29" s="11">
        <f t="shared" si="0"/>
        <v>9.3308823529411767E-3</v>
      </c>
      <c r="C29" s="21">
        <f t="shared" si="1"/>
        <v>4586.5143557778229</v>
      </c>
      <c r="D29" s="18">
        <f t="shared" si="2"/>
        <v>7.0398437727061278</v>
      </c>
      <c r="E29" s="18">
        <f t="shared" si="5"/>
        <v>5.7517234544387712</v>
      </c>
      <c r="F29" s="18">
        <f t="shared" si="6"/>
        <v>2.6148684162471678</v>
      </c>
      <c r="G29" s="12">
        <f t="shared" si="3"/>
        <v>117.66907873112255</v>
      </c>
      <c r="H29" s="38">
        <f t="shared" si="7"/>
        <v>0.11681947059953635</v>
      </c>
      <c r="I29" s="86">
        <f t="shared" si="10"/>
        <v>0.94</v>
      </c>
      <c r="J29" s="60">
        <f t="shared" si="8"/>
        <v>6.9161422727018529E-2</v>
      </c>
      <c r="K29" s="62">
        <f t="shared" si="9"/>
        <v>4.3225889204386581E-3</v>
      </c>
      <c r="R29" s="10" t="s">
        <v>60</v>
      </c>
      <c r="X29" s="4" t="s">
        <v>50</v>
      </c>
      <c r="AF29" s="6">
        <v>45</v>
      </c>
    </row>
    <row r="30" spans="1:32">
      <c r="A30" s="6">
        <f t="shared" si="4"/>
        <v>50</v>
      </c>
      <c r="B30" s="11">
        <f t="shared" si="0"/>
        <v>9.656862745098041E-3</v>
      </c>
      <c r="C30" s="21">
        <f t="shared" si="1"/>
        <v>5096.1270619753595</v>
      </c>
      <c r="D30" s="18">
        <f t="shared" si="2"/>
        <v>9.0105915180428724</v>
      </c>
      <c r="E30" s="18">
        <f t="shared" si="5"/>
        <v>7.2219012724599825</v>
      </c>
      <c r="F30" s="18">
        <f t="shared" si="6"/>
        <v>2.0825540854945741</v>
      </c>
      <c r="G30" s="12">
        <f t="shared" si="3"/>
        <v>104.1277042747287</v>
      </c>
      <c r="H30" s="38">
        <f t="shared" si="7"/>
        <v>0.14667928492282034</v>
      </c>
      <c r="I30" s="86">
        <f t="shared" si="10"/>
        <v>0.94</v>
      </c>
      <c r="J30" s="60">
        <f t="shared" si="8"/>
        <v>8.5384472502492023E-2</v>
      </c>
      <c r="K30" s="62">
        <f t="shared" si="9"/>
        <v>5.3365295314057514E-3</v>
      </c>
      <c r="R30" s="10" t="s">
        <v>61</v>
      </c>
      <c r="AF30" s="6">
        <v>50</v>
      </c>
    </row>
    <row r="31" spans="1:32">
      <c r="A31" s="23">
        <f t="shared" si="4"/>
        <v>55</v>
      </c>
      <c r="B31" s="24">
        <f t="shared" si="0"/>
        <v>1.0017156862745099E-2</v>
      </c>
      <c r="C31" s="25">
        <f t="shared" si="1"/>
        <v>5605.7397681728944</v>
      </c>
      <c r="D31" s="26">
        <f t="shared" si="2"/>
        <v>11.356668594443637</v>
      </c>
      <c r="E31" s="26">
        <f t="shared" si="5"/>
        <v>8.9720747714549525</v>
      </c>
      <c r="F31" s="26">
        <f t="shared" si="6"/>
        <v>1.6763123784757585</v>
      </c>
      <c r="G31" s="27">
        <f t="shared" si="3"/>
        <v>92.197180816166721</v>
      </c>
      <c r="H31" s="38">
        <f t="shared" si="7"/>
        <v>0.18222590729252891</v>
      </c>
      <c r="I31" s="86">
        <f t="shared" si="10"/>
        <v>0.94</v>
      </c>
      <c r="J31" s="60">
        <f t="shared" si="8"/>
        <v>0.10331521172801532</v>
      </c>
      <c r="K31" s="62">
        <f t="shared" si="9"/>
        <v>6.4572007330009574E-3</v>
      </c>
      <c r="X31" s="36" t="s">
        <v>51</v>
      </c>
      <c r="AF31" s="23">
        <v>55</v>
      </c>
    </row>
    <row r="32" spans="1:32">
      <c r="A32" s="6">
        <f t="shared" si="4"/>
        <v>60</v>
      </c>
      <c r="B32" s="11">
        <f t="shared" si="0"/>
        <v>1.0411764705882353E-2</v>
      </c>
      <c r="C32" s="21">
        <f t="shared" si="1"/>
        <v>6115.352474370432</v>
      </c>
      <c r="D32" s="18">
        <f t="shared" si="2"/>
        <v>14.115607935014815</v>
      </c>
      <c r="E32" s="18">
        <f t="shared" si="5"/>
        <v>11.030243519521052</v>
      </c>
      <c r="F32" s="18">
        <f t="shared" si="6"/>
        <v>1.3635238400115626</v>
      </c>
      <c r="G32" s="12">
        <f t="shared" si="3"/>
        <v>81.811430400693752</v>
      </c>
      <c r="H32" s="38">
        <f t="shared" si="7"/>
        <v>0.22402801851330434</v>
      </c>
      <c r="I32" s="86">
        <f t="shared" si="10"/>
        <v>0.94</v>
      </c>
      <c r="J32" s="60">
        <f t="shared" si="8"/>
        <v>0.12295364040358847</v>
      </c>
      <c r="K32" s="62">
        <f t="shared" si="9"/>
        <v>7.6846025252242794E-3</v>
      </c>
      <c r="X32" s="35" t="s">
        <v>52</v>
      </c>
      <c r="AF32" s="6">
        <v>60</v>
      </c>
    </row>
    <row r="33" spans="1:32">
      <c r="A33" s="6">
        <f t="shared" si="4"/>
        <v>65</v>
      </c>
      <c r="B33" s="11">
        <f t="shared" si="0"/>
        <v>1.0840686274509804E-2</v>
      </c>
      <c r="C33" s="21">
        <f t="shared" si="1"/>
        <v>6624.9651805679678</v>
      </c>
      <c r="D33" s="18">
        <f t="shared" si="2"/>
        <v>17.324942472862826</v>
      </c>
      <c r="E33" s="18">
        <f t="shared" si="5"/>
        <v>13.424407084755668</v>
      </c>
      <c r="F33" s="18">
        <f t="shared" si="6"/>
        <v>1.1203474317371489</v>
      </c>
      <c r="G33" s="12">
        <f t="shared" si="3"/>
        <v>72.822583062914674</v>
      </c>
      <c r="H33" s="38">
        <f t="shared" si="7"/>
        <v>0.27265429938978936</v>
      </c>
      <c r="I33" s="86">
        <f t="shared" si="10"/>
        <v>0.94</v>
      </c>
      <c r="J33" s="60">
        <f t="shared" si="8"/>
        <v>0.14429975852921151</v>
      </c>
      <c r="K33" s="62">
        <f t="shared" si="9"/>
        <v>9.0187349080757193E-3</v>
      </c>
      <c r="X33" s="10"/>
      <c r="AF33" s="6">
        <v>65</v>
      </c>
    </row>
    <row r="34" spans="1:32">
      <c r="A34" s="6">
        <f t="shared" si="4"/>
        <v>70</v>
      </c>
      <c r="B34" s="11">
        <f t="shared" si="0"/>
        <v>1.1303921568627452E-2</v>
      </c>
      <c r="C34" s="21">
        <f t="shared" si="1"/>
        <v>7134.5778867655017</v>
      </c>
      <c r="D34" s="18">
        <f t="shared" si="2"/>
        <v>21.022205141094059</v>
      </c>
      <c r="E34" s="18">
        <f t="shared" si="5"/>
        <v>16.182565035256168</v>
      </c>
      <c r="F34" s="18">
        <f t="shared" si="6"/>
        <v>0.92939530706245155</v>
      </c>
      <c r="G34" s="12">
        <f t="shared" si="3"/>
        <v>65.057671494371604</v>
      </c>
      <c r="H34" s="38">
        <f t="shared" si="7"/>
        <v>0.32867343072662625</v>
      </c>
      <c r="I34" s="86">
        <f t="shared" si="10"/>
        <v>0.94</v>
      </c>
      <c r="J34" s="60">
        <f t="shared" si="8"/>
        <v>0.1673535661048843</v>
      </c>
      <c r="K34" s="62">
        <f t="shared" si="9"/>
        <v>1.0459597881555269E-2</v>
      </c>
      <c r="X34" s="10" t="s">
        <v>53</v>
      </c>
      <c r="AF34" s="6">
        <v>70</v>
      </c>
    </row>
    <row r="35" spans="1:32">
      <c r="A35" s="6">
        <f t="shared" si="4"/>
        <v>75</v>
      </c>
      <c r="B35" s="11">
        <f t="shared" si="0"/>
        <v>1.1801470588235295E-2</v>
      </c>
      <c r="C35" s="21">
        <f t="shared" si="1"/>
        <v>7644.1905929630393</v>
      </c>
      <c r="D35" s="18">
        <f t="shared" si="2"/>
        <v>25.244928872814917</v>
      </c>
      <c r="E35" s="18">
        <f t="shared" si="5"/>
        <v>19.332716939119926</v>
      </c>
      <c r="F35" s="18">
        <f t="shared" si="6"/>
        <v>0.77795583762810006</v>
      </c>
      <c r="G35" s="12">
        <f t="shared" si="3"/>
        <v>58.346687822107505</v>
      </c>
      <c r="H35" s="38">
        <f t="shared" si="7"/>
        <v>0.39265409332845735</v>
      </c>
      <c r="I35" s="86">
        <f t="shared" si="10"/>
        <v>0.94</v>
      </c>
      <c r="J35" s="60">
        <f t="shared" si="8"/>
        <v>0.192115063130607</v>
      </c>
      <c r="K35" s="62">
        <f t="shared" si="9"/>
        <v>1.2007191445662938E-2</v>
      </c>
      <c r="AF35" s="6">
        <v>75</v>
      </c>
    </row>
    <row r="36" spans="1:32">
      <c r="A36" s="6">
        <f t="shared" si="4"/>
        <v>80</v>
      </c>
      <c r="B36" s="11">
        <f t="shared" si="0"/>
        <v>1.2333333333333335E-2</v>
      </c>
      <c r="C36" s="21">
        <f t="shared" si="1"/>
        <v>8153.8032991605742</v>
      </c>
      <c r="D36" s="18">
        <f t="shared" si="2"/>
        <v>30.030646601131807</v>
      </c>
      <c r="E36" s="18">
        <f t="shared" si="5"/>
        <v>22.902862364444328</v>
      </c>
      <c r="F36" s="18">
        <f t="shared" si="6"/>
        <v>0.65668647702956684</v>
      </c>
      <c r="G36" s="12">
        <f t="shared" si="3"/>
        <v>52.534918162365344</v>
      </c>
      <c r="H36" s="38">
        <f t="shared" si="7"/>
        <v>0.46516496799992546</v>
      </c>
      <c r="I36" s="86">
        <f t="shared" si="10"/>
        <v>0.94</v>
      </c>
      <c r="J36" s="60">
        <f t="shared" si="8"/>
        <v>0.21858424960637951</v>
      </c>
      <c r="K36" s="62">
        <f t="shared" si="9"/>
        <v>1.3661515600398719E-2</v>
      </c>
      <c r="X36" s="4" t="s">
        <v>10</v>
      </c>
      <c r="AF36" s="6">
        <v>80</v>
      </c>
    </row>
    <row r="37" spans="1:32">
      <c r="A37" s="28">
        <f t="shared" si="4"/>
        <v>85</v>
      </c>
      <c r="B37" s="29">
        <f t="shared" si="0"/>
        <v>1.2899509803921568E-2</v>
      </c>
      <c r="C37" s="30">
        <f t="shared" si="1"/>
        <v>8663.4160053581109</v>
      </c>
      <c r="D37" s="31">
        <f t="shared" si="2"/>
        <v>35.416891259151122</v>
      </c>
      <c r="E37" s="31">
        <f t="shared" si="5"/>
        <v>26.921000879326737</v>
      </c>
      <c r="F37" s="31">
        <f t="shared" si="6"/>
        <v>0.55867165070930047</v>
      </c>
      <c r="G37" s="32">
        <f t="shared" si="3"/>
        <v>47.48709031029054</v>
      </c>
      <c r="H37" s="38">
        <f t="shared" si="7"/>
        <v>0.54677473554567269</v>
      </c>
      <c r="I37" s="86">
        <f t="shared" si="10"/>
        <v>0.94</v>
      </c>
      <c r="J37" s="60">
        <f t="shared" si="8"/>
        <v>0.24676112553220184</v>
      </c>
      <c r="K37" s="62">
        <f t="shared" si="9"/>
        <v>1.5422570345762615E-2</v>
      </c>
      <c r="AF37" s="28">
        <v>85</v>
      </c>
    </row>
    <row r="38" spans="1:32">
      <c r="A38" s="28">
        <f t="shared" si="4"/>
        <v>90</v>
      </c>
      <c r="B38" s="29">
        <f t="shared" si="0"/>
        <v>1.3500000000000002E-2</v>
      </c>
      <c r="C38" s="30">
        <f t="shared" si="1"/>
        <v>9173.0287115556457</v>
      </c>
      <c r="D38" s="31">
        <f t="shared" si="2"/>
        <v>41.44119577997926</v>
      </c>
      <c r="E38" s="31">
        <f t="shared" si="5"/>
        <v>31.415132051864529</v>
      </c>
      <c r="F38" s="31">
        <f t="shared" si="6"/>
        <v>0.47875017603522557</v>
      </c>
      <c r="G38" s="32">
        <f t="shared" si="3"/>
        <v>43.087515843170301</v>
      </c>
      <c r="H38" s="38">
        <f t="shared" si="7"/>
        <v>0.63805207677034137</v>
      </c>
      <c r="I38" s="86">
        <f t="shared" si="10"/>
        <v>0.94</v>
      </c>
      <c r="J38" s="60">
        <f t="shared" si="8"/>
        <v>0.27664569090807412</v>
      </c>
      <c r="K38" s="62">
        <f t="shared" si="9"/>
        <v>1.7290355681754632E-2</v>
      </c>
      <c r="AF38" s="28">
        <v>90</v>
      </c>
    </row>
    <row r="39" spans="1:32">
      <c r="A39" s="28">
        <f t="shared" si="4"/>
        <v>95</v>
      </c>
      <c r="B39" s="29">
        <f t="shared" si="0"/>
        <v>1.4134803921568628E-2</v>
      </c>
      <c r="C39" s="30">
        <f t="shared" si="1"/>
        <v>9682.6414177531806</v>
      </c>
      <c r="D39" s="31">
        <f t="shared" si="2"/>
        <v>48.141093096722656</v>
      </c>
      <c r="E39" s="31">
        <f t="shared" si="5"/>
        <v>36.413255450155098</v>
      </c>
      <c r="F39" s="31">
        <f t="shared" si="6"/>
        <v>0.41303640155403731</v>
      </c>
      <c r="G39" s="32">
        <f t="shared" si="3"/>
        <v>39.238458147633544</v>
      </c>
      <c r="H39" s="38">
        <f t="shared" si="7"/>
        <v>0.73956567247857463</v>
      </c>
      <c r="I39" s="86">
        <f t="shared" si="10"/>
        <v>0.94</v>
      </c>
      <c r="J39" s="60">
        <f t="shared" si="8"/>
        <v>0.30823794573399621</v>
      </c>
      <c r="K39" s="62">
        <f t="shared" si="9"/>
        <v>1.9264871608374763E-2</v>
      </c>
      <c r="AF39" s="28">
        <v>95</v>
      </c>
    </row>
    <row r="40" spans="1:32">
      <c r="A40" s="28">
        <f t="shared" si="4"/>
        <v>98</v>
      </c>
      <c r="B40" s="29">
        <f t="shared" si="0"/>
        <v>1.4532156862745099E-2</v>
      </c>
      <c r="C40" s="39">
        <f t="shared" si="1"/>
        <v>9988.4090414717048</v>
      </c>
      <c r="D40" s="31">
        <f t="shared" si="2"/>
        <v>52.500929728980275</v>
      </c>
      <c r="E40" s="31">
        <f t="shared" si="5"/>
        <v>39.665693577819283</v>
      </c>
      <c r="F40" s="31">
        <f t="shared" si="6"/>
        <v>0.37916896550651108</v>
      </c>
      <c r="G40" s="32">
        <f t="shared" si="3"/>
        <v>37.158558619638086</v>
      </c>
      <c r="H40" s="38">
        <f>E40/F$15</f>
        <v>0.80562380327035676</v>
      </c>
      <c r="I40" s="86">
        <f t="shared" si="10"/>
        <v>0.94</v>
      </c>
      <c r="J40" s="60">
        <f t="shared" si="8"/>
        <v>0.32801298956557323</v>
      </c>
      <c r="K40" s="62">
        <f t="shared" si="9"/>
        <v>2.0500811847848327E-2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xl/worksheets/sheet12.xml><?xml version="1.0" encoding="utf-8"?>
<worksheet xmlns="http://schemas.openxmlformats.org/spreadsheetml/2006/main" xmlns:r="http://schemas.openxmlformats.org/officeDocument/2006/relationships">
  <dimension ref="A1:AF440"/>
  <sheetViews>
    <sheetView workbookViewId="0">
      <pane ySplit="1" topLeftCell="A8"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4.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2550</v>
      </c>
      <c r="B7" t="s">
        <v>9</v>
      </c>
      <c r="V7" s="3"/>
    </row>
    <row r="8" spans="1:24">
      <c r="A8" s="44">
        <v>0.35</v>
      </c>
      <c r="B8" s="41" t="s">
        <v>72</v>
      </c>
      <c r="V8" s="3"/>
    </row>
    <row r="9" spans="1:24">
      <c r="A9" s="6">
        <v>51</v>
      </c>
      <c r="B9" s="41" t="s">
        <v>17</v>
      </c>
      <c r="V9" s="3"/>
    </row>
    <row r="10" spans="1:24">
      <c r="A10" s="6">
        <v>0.98</v>
      </c>
      <c r="B10" s="41" t="s">
        <v>19</v>
      </c>
      <c r="V10" s="3"/>
    </row>
    <row r="11" spans="1:24">
      <c r="A11" s="42">
        <v>1</v>
      </c>
      <c r="B11" s="5" t="s">
        <v>4</v>
      </c>
      <c r="V11" s="3"/>
    </row>
    <row r="12" spans="1:24">
      <c r="A12" s="37">
        <v>2.3770000000000002E-3</v>
      </c>
      <c r="B12" s="41" t="s">
        <v>59</v>
      </c>
      <c r="V12" s="3"/>
      <c r="X12" s="3"/>
    </row>
    <row r="13" spans="1:24">
      <c r="A13" s="47">
        <v>27</v>
      </c>
      <c r="B13" s="41" t="s">
        <v>70</v>
      </c>
      <c r="R13" s="3"/>
      <c r="T13" s="1"/>
      <c r="V13" s="3"/>
      <c r="X13" s="3"/>
    </row>
    <row r="14" spans="1:24">
      <c r="E14" s="41" t="s">
        <v>79</v>
      </c>
      <c r="F14" s="4">
        <v>16</v>
      </c>
      <c r="G14" s="41" t="s">
        <v>76</v>
      </c>
      <c r="V14" s="3"/>
    </row>
    <row r="15" spans="1:24">
      <c r="A15" t="s">
        <v>33</v>
      </c>
      <c r="D15">
        <v>66</v>
      </c>
      <c r="E15" t="s">
        <v>62</v>
      </c>
      <c r="F15">
        <f>D15*0.746</f>
        <v>49.235999999999997</v>
      </c>
      <c r="G15" t="s">
        <v>34</v>
      </c>
      <c r="T15" t="s">
        <v>41</v>
      </c>
      <c r="V15" s="3"/>
    </row>
    <row r="16" spans="1:24">
      <c r="A16" s="41" t="s">
        <v>37</v>
      </c>
      <c r="B16" s="4">
        <v>7.0650000000000004</v>
      </c>
      <c r="E16" s="3" t="s">
        <v>118</v>
      </c>
      <c r="F16" s="4">
        <v>0.5</v>
      </c>
      <c r="G16" t="s">
        <v>34</v>
      </c>
      <c r="T16" t="s">
        <v>42</v>
      </c>
      <c r="V16" s="3"/>
    </row>
    <row r="17" spans="1:32">
      <c r="A17" s="41" t="s">
        <v>38</v>
      </c>
      <c r="V17" s="3"/>
      <c r="X17" s="4" t="s">
        <v>45</v>
      </c>
    </row>
    <row r="18" spans="1:32">
      <c r="A18" s="22" t="s">
        <v>39</v>
      </c>
      <c r="V18" s="3"/>
    </row>
    <row r="19" spans="1:32" ht="14.25">
      <c r="A19" s="4" t="s">
        <v>40</v>
      </c>
      <c r="Q19" t="s">
        <v>5</v>
      </c>
      <c r="S19" s="41">
        <v>24.052</v>
      </c>
      <c r="T19" s="41" t="s">
        <v>43</v>
      </c>
      <c r="X19" s="34" t="s">
        <v>46</v>
      </c>
    </row>
    <row r="20" spans="1:32" ht="13.5" thickBot="1">
      <c r="A20" s="5" t="s">
        <v>2</v>
      </c>
      <c r="B20" t="s">
        <v>3</v>
      </c>
      <c r="C20" s="5" t="s">
        <v>11</v>
      </c>
      <c r="D20" s="5" t="s">
        <v>12</v>
      </c>
      <c r="E20" s="20" t="s">
        <v>34</v>
      </c>
      <c r="F20" s="20" t="s">
        <v>35</v>
      </c>
      <c r="G20" s="16" t="s">
        <v>36</v>
      </c>
      <c r="H20" s="20" t="s">
        <v>116</v>
      </c>
      <c r="I20" s="20" t="s">
        <v>117</v>
      </c>
      <c r="X20" s="36" t="s">
        <v>47</v>
      </c>
    </row>
    <row r="21" spans="1:32">
      <c r="A21" s="47">
        <f t="shared" ref="A21:A40" si="0">AF21*A$13/23.3</f>
        <v>5.7939914163090123</v>
      </c>
      <c r="B21" s="48">
        <f t="shared" ref="B21:B40" si="1">0.005+0.15/A$9+0.000035*A21^2/A$9</f>
        <v>7.9642149368358665E-3</v>
      </c>
      <c r="C21" s="49">
        <f t="shared" ref="C21:C40" si="2">A21/0.00001578283/60/A$13/PI()*B$16</f>
        <v>509.61270619753577</v>
      </c>
      <c r="D21" s="50">
        <f t="shared" ref="D21:D40" si="3">1/A$10*(A$7*B21+0.5*A$12*(A21*1.466667)^2*A$11)*(A21*1.466667)/550</f>
        <v>0.32154017136945684</v>
      </c>
      <c r="E21" s="18">
        <f>D21*0.746+F$16</f>
        <v>0.73986896784161482</v>
      </c>
      <c r="F21" s="18">
        <f>F$14/E21*I21</f>
        <v>20.327923799636427</v>
      </c>
      <c r="G21" s="12">
        <f t="shared" ref="G21:G40" si="4">F21*A21</f>
        <v>117.77981600647713</v>
      </c>
      <c r="H21" s="38">
        <f>E21/F$15</f>
        <v>1.5026991791404966E-2</v>
      </c>
      <c r="I21" s="74">
        <v>0.94</v>
      </c>
      <c r="X21" s="51" t="s">
        <v>48</v>
      </c>
      <c r="AF21" s="6">
        <v>5</v>
      </c>
    </row>
    <row r="22" spans="1:32">
      <c r="A22" s="47">
        <f t="shared" si="0"/>
        <v>11.587982832618025</v>
      </c>
      <c r="B22" s="48">
        <f t="shared" si="1"/>
        <v>8.0333303355787609E-3</v>
      </c>
      <c r="C22" s="49">
        <f t="shared" si="2"/>
        <v>1019.2254123950715</v>
      </c>
      <c r="D22" s="50">
        <f t="shared" si="3"/>
        <v>0.65675642653465627</v>
      </c>
      <c r="E22" s="18">
        <f t="shared" ref="E22:E40" si="5">D22*0.746+F$16</f>
        <v>0.98994029419485363</v>
      </c>
      <c r="F22" s="18">
        <f t="shared" ref="F22:F40" si="6">F$14/E22*I22</f>
        <v>15.192835455023534</v>
      </c>
      <c r="G22" s="12">
        <f t="shared" si="4"/>
        <v>176.05431643160316</v>
      </c>
      <c r="H22" s="38">
        <f t="shared" ref="H22:H39" si="7">E22/F$15</f>
        <v>2.0106025960574654E-2</v>
      </c>
      <c r="I22" s="86">
        <f>I21</f>
        <v>0.94</v>
      </c>
      <c r="R22" s="33" t="s">
        <v>44</v>
      </c>
      <c r="X22" s="51" t="s">
        <v>49</v>
      </c>
      <c r="AF22" s="6">
        <v>10</v>
      </c>
    </row>
    <row r="23" spans="1:32">
      <c r="A23" s="47">
        <f t="shared" si="0"/>
        <v>17.381974248927037</v>
      </c>
      <c r="B23" s="48">
        <f t="shared" si="1"/>
        <v>8.148522666816916E-3</v>
      </c>
      <c r="C23" s="49">
        <f t="shared" si="2"/>
        <v>1528.8381185926073</v>
      </c>
      <c r="D23" s="50">
        <f t="shared" si="3"/>
        <v>1.0193248492913407</v>
      </c>
      <c r="E23" s="18">
        <f t="shared" si="5"/>
        <v>1.2604163375713402</v>
      </c>
      <c r="F23" s="18">
        <f t="shared" si="6"/>
        <v>11.932565099068885</v>
      </c>
      <c r="G23" s="12">
        <f t="shared" si="4"/>
        <v>207.41153927566086</v>
      </c>
      <c r="H23" s="38">
        <f t="shared" si="7"/>
        <v>2.559948691143351E-2</v>
      </c>
      <c r="I23" s="86">
        <f t="shared" ref="I23:I40" si="8">I22</f>
        <v>0.94</v>
      </c>
      <c r="R23" s="41" t="s">
        <v>54</v>
      </c>
      <c r="AF23" s="6">
        <v>15</v>
      </c>
    </row>
    <row r="24" spans="1:32">
      <c r="A24" s="47">
        <f t="shared" si="0"/>
        <v>23.175965665236049</v>
      </c>
      <c r="B24" s="48">
        <f t="shared" si="1"/>
        <v>8.3097919305503351E-3</v>
      </c>
      <c r="C24" s="49">
        <f t="shared" si="2"/>
        <v>2038.4508247901431</v>
      </c>
      <c r="D24" s="50">
        <f t="shared" si="3"/>
        <v>1.4229215234352526</v>
      </c>
      <c r="E24" s="18">
        <f t="shared" si="5"/>
        <v>1.5614994564826985</v>
      </c>
      <c r="F24" s="18">
        <f t="shared" si="6"/>
        <v>9.631767681737033</v>
      </c>
      <c r="G24" s="12">
        <f t="shared" si="4"/>
        <v>223.22551708746769</v>
      </c>
      <c r="H24" s="38">
        <f t="shared" si="7"/>
        <v>3.1714588034826116E-2</v>
      </c>
      <c r="I24" s="86">
        <f t="shared" si="8"/>
        <v>0.94</v>
      </c>
      <c r="R24" s="41" t="s">
        <v>55</v>
      </c>
      <c r="X24" s="4" t="s">
        <v>50</v>
      </c>
      <c r="AF24" s="6">
        <v>20</v>
      </c>
    </row>
    <row r="25" spans="1:32">
      <c r="A25" s="47">
        <f t="shared" si="0"/>
        <v>28.969957081545065</v>
      </c>
      <c r="B25" s="48">
        <f t="shared" si="1"/>
        <v>8.5171381267790149E-3</v>
      </c>
      <c r="C25" s="49">
        <f t="shared" si="2"/>
        <v>2548.0635309876798</v>
      </c>
      <c r="D25" s="50">
        <f t="shared" si="3"/>
        <v>1.8812225327621346</v>
      </c>
      <c r="E25" s="18">
        <f t="shared" si="5"/>
        <v>1.9033920094405523</v>
      </c>
      <c r="F25" s="18">
        <f t="shared" si="6"/>
        <v>7.9016828511435104</v>
      </c>
      <c r="G25" s="12">
        <f t="shared" si="4"/>
        <v>228.91141306960813</v>
      </c>
      <c r="H25" s="38">
        <f t="shared" si="7"/>
        <v>3.865854272159705E-2</v>
      </c>
      <c r="I25" s="86">
        <f t="shared" si="8"/>
        <v>0.94</v>
      </c>
      <c r="R25" s="41" t="s">
        <v>56</v>
      </c>
      <c r="AF25" s="6">
        <v>25</v>
      </c>
    </row>
    <row r="26" spans="1:32">
      <c r="A26" s="47">
        <f t="shared" si="0"/>
        <v>34.763948497854074</v>
      </c>
      <c r="B26" s="48">
        <f t="shared" si="1"/>
        <v>8.770561255502957E-3</v>
      </c>
      <c r="C26" s="49">
        <f t="shared" si="2"/>
        <v>3057.6762371852146</v>
      </c>
      <c r="D26" s="50">
        <f t="shared" si="3"/>
        <v>2.4079039610677286</v>
      </c>
      <c r="E26" s="78">
        <f t="shared" si="5"/>
        <v>2.2962963549565254</v>
      </c>
      <c r="F26" s="18">
        <f t="shared" si="6"/>
        <v>6.5496772520395101</v>
      </c>
      <c r="G26" s="12">
        <f t="shared" si="4"/>
        <v>227.69264266746794</v>
      </c>
      <c r="H26" s="38">
        <f t="shared" si="7"/>
        <v>4.6638564362590902E-2</v>
      </c>
      <c r="I26" s="86">
        <f t="shared" si="8"/>
        <v>0.94</v>
      </c>
      <c r="R26" s="41" t="s">
        <v>57</v>
      </c>
      <c r="X26" s="36" t="s">
        <v>51</v>
      </c>
      <c r="AF26" s="6">
        <v>30</v>
      </c>
    </row>
    <row r="27" spans="1:32">
      <c r="A27" s="47">
        <f t="shared" si="0"/>
        <v>40.557939914163086</v>
      </c>
      <c r="B27" s="48">
        <f t="shared" si="1"/>
        <v>9.0700613167221614E-3</v>
      </c>
      <c r="C27" s="49">
        <f t="shared" si="2"/>
        <v>3567.2889433827509</v>
      </c>
      <c r="D27" s="50">
        <f t="shared" si="3"/>
        <v>3.0166418921477773</v>
      </c>
      <c r="E27" s="18">
        <f t="shared" si="5"/>
        <v>2.7504148515422417</v>
      </c>
      <c r="F27" s="18">
        <f t="shared" si="6"/>
        <v>5.4682659932433868</v>
      </c>
      <c r="G27" s="12">
        <f t="shared" si="4"/>
        <v>221.78160358862661</v>
      </c>
      <c r="H27" s="38">
        <f t="shared" si="7"/>
        <v>5.5861866348652242E-2</v>
      </c>
      <c r="I27" s="86">
        <f t="shared" si="8"/>
        <v>0.94</v>
      </c>
      <c r="R27" s="41" t="s">
        <v>58</v>
      </c>
      <c r="X27" s="51" t="s">
        <v>52</v>
      </c>
      <c r="AF27" s="6">
        <v>35</v>
      </c>
    </row>
    <row r="28" spans="1:32">
      <c r="A28" s="47">
        <f t="shared" si="0"/>
        <v>46.351931330472098</v>
      </c>
      <c r="B28" s="48">
        <f t="shared" si="1"/>
        <v>9.4156383104366283E-3</v>
      </c>
      <c r="C28" s="49">
        <f t="shared" si="2"/>
        <v>4076.9016495802862</v>
      </c>
      <c r="D28" s="50">
        <f t="shared" si="3"/>
        <v>3.7211124097980228</v>
      </c>
      <c r="E28" s="18">
        <f t="shared" si="5"/>
        <v>3.2759498577093251</v>
      </c>
      <c r="F28" s="18">
        <f t="shared" si="6"/>
        <v>4.5910348611124858</v>
      </c>
      <c r="G28" s="12">
        <f t="shared" si="4"/>
        <v>212.80333261808946</v>
      </c>
      <c r="H28" s="38">
        <f t="shared" si="7"/>
        <v>6.6535662070625667E-2</v>
      </c>
      <c r="I28" s="86">
        <f t="shared" si="8"/>
        <v>0.94</v>
      </c>
      <c r="X28" s="41"/>
      <c r="AF28" s="6">
        <v>40</v>
      </c>
    </row>
    <row r="29" spans="1:32">
      <c r="A29" s="47">
        <f t="shared" si="0"/>
        <v>52.145922746781117</v>
      </c>
      <c r="B29" s="48">
        <f t="shared" si="1"/>
        <v>9.8072922366463592E-3</v>
      </c>
      <c r="C29" s="49">
        <f t="shared" si="2"/>
        <v>4586.5143557778229</v>
      </c>
      <c r="D29" s="50">
        <f t="shared" si="3"/>
        <v>4.5349915978142121</v>
      </c>
      <c r="E29" s="18">
        <f t="shared" si="5"/>
        <v>3.8831037319694022</v>
      </c>
      <c r="F29" s="18">
        <f t="shared" si="6"/>
        <v>3.8731903750539596</v>
      </c>
      <c r="G29" s="12">
        <f t="shared" si="4"/>
        <v>201.97108608113996</v>
      </c>
      <c r="H29" s="38">
        <f t="shared" si="7"/>
        <v>7.8867164919355803E-2</v>
      </c>
      <c r="I29" s="86">
        <f t="shared" si="8"/>
        <v>0.94</v>
      </c>
      <c r="R29" s="41" t="s">
        <v>60</v>
      </c>
      <c r="X29" s="41" t="s">
        <v>53</v>
      </c>
      <c r="AF29" s="6">
        <v>45</v>
      </c>
    </row>
    <row r="30" spans="1:32">
      <c r="A30" s="47">
        <f t="shared" si="0"/>
        <v>57.93991416309013</v>
      </c>
      <c r="B30" s="48">
        <f t="shared" si="1"/>
        <v>1.0245023095351351E-2</v>
      </c>
      <c r="C30" s="49">
        <f t="shared" si="2"/>
        <v>5096.1270619753595</v>
      </c>
      <c r="D30" s="50">
        <f t="shared" si="3"/>
        <v>5.4719555399920807</v>
      </c>
      <c r="E30" s="18">
        <f t="shared" si="5"/>
        <v>4.5820788328340925</v>
      </c>
      <c r="F30" s="18">
        <f t="shared" si="6"/>
        <v>3.2823529556556119</v>
      </c>
      <c r="G30" s="12">
        <f t="shared" si="4"/>
        <v>190.17924850365134</v>
      </c>
      <c r="H30" s="38">
        <f t="shared" si="7"/>
        <v>9.3063588285687157E-2</v>
      </c>
      <c r="I30" s="86">
        <f t="shared" si="8"/>
        <v>0.94</v>
      </c>
      <c r="R30" s="41" t="s">
        <v>61</v>
      </c>
      <c r="AF30" s="6">
        <v>50</v>
      </c>
    </row>
    <row r="31" spans="1:32">
      <c r="A31" s="64">
        <f t="shared" si="0"/>
        <v>63.733905579399142</v>
      </c>
      <c r="B31" s="52">
        <f t="shared" si="1"/>
        <v>1.0728830886551605E-2</v>
      </c>
      <c r="C31" s="53">
        <f t="shared" si="2"/>
        <v>5605.7397681728962</v>
      </c>
      <c r="D31" s="54">
        <f t="shared" si="3"/>
        <v>6.5456803201273743</v>
      </c>
      <c r="E31" s="26">
        <f t="shared" si="5"/>
        <v>5.3830775188150213</v>
      </c>
      <c r="F31" s="26">
        <f t="shared" si="6"/>
        <v>2.7939408168342261</v>
      </c>
      <c r="G31" s="27">
        <f t="shared" si="4"/>
        <v>178.06876021454187</v>
      </c>
      <c r="H31" s="38">
        <f t="shared" si="7"/>
        <v>0.10933214556046433</v>
      </c>
      <c r="I31" s="86">
        <f t="shared" si="8"/>
        <v>0.94</v>
      </c>
      <c r="J31" s="41"/>
      <c r="X31" s="4" t="s">
        <v>10</v>
      </c>
      <c r="AF31" s="23">
        <v>55</v>
      </c>
    </row>
    <row r="32" spans="1:32">
      <c r="A32" s="47">
        <f t="shared" si="0"/>
        <v>69.527896995708147</v>
      </c>
      <c r="B32" s="48">
        <f t="shared" si="1"/>
        <v>1.1258715610247119E-2</v>
      </c>
      <c r="C32" s="49">
        <f t="shared" si="2"/>
        <v>6115.3524743704293</v>
      </c>
      <c r="D32" s="50">
        <f t="shared" si="3"/>
        <v>7.7698420220158333</v>
      </c>
      <c r="E32" s="18">
        <f t="shared" si="5"/>
        <v>6.2963021484238118</v>
      </c>
      <c r="F32" s="18">
        <f t="shared" si="6"/>
        <v>2.3887036621590734</v>
      </c>
      <c r="G32" s="12">
        <f t="shared" si="4"/>
        <v>166.0815421758669</v>
      </c>
      <c r="H32" s="38">
        <f t="shared" si="7"/>
        <v>0.12788005013453188</v>
      </c>
      <c r="I32" s="86">
        <f t="shared" si="8"/>
        <v>0.94</v>
      </c>
      <c r="AF32" s="6">
        <v>60</v>
      </c>
    </row>
    <row r="33" spans="1:32">
      <c r="A33" s="47">
        <f t="shared" si="0"/>
        <v>75.321888412017159</v>
      </c>
      <c r="B33" s="48">
        <f t="shared" si="1"/>
        <v>1.1834677266437898E-2</v>
      </c>
      <c r="C33" s="49">
        <f t="shared" si="2"/>
        <v>6624.9651805679659</v>
      </c>
      <c r="D33" s="50">
        <f t="shared" si="3"/>
        <v>9.1581167294532051</v>
      </c>
      <c r="E33" s="18">
        <f t="shared" si="5"/>
        <v>7.331955080172091</v>
      </c>
      <c r="F33" s="18">
        <f t="shared" si="6"/>
        <v>2.0512946186308318</v>
      </c>
      <c r="G33" s="12">
        <f t="shared" si="4"/>
        <v>154.50738436468282</v>
      </c>
      <c r="H33" s="38">
        <f t="shared" si="7"/>
        <v>0.14891451539873449</v>
      </c>
      <c r="I33" s="86">
        <f t="shared" si="8"/>
        <v>0.94</v>
      </c>
      <c r="AF33" s="6">
        <v>65</v>
      </c>
    </row>
    <row r="34" spans="1:32">
      <c r="A34" s="47">
        <f t="shared" si="0"/>
        <v>81.115879828326172</v>
      </c>
      <c r="B34" s="48">
        <f t="shared" si="1"/>
        <v>1.2456715855123939E-2</v>
      </c>
      <c r="C34" s="49">
        <f t="shared" si="2"/>
        <v>7134.5778867655017</v>
      </c>
      <c r="D34" s="50">
        <f t="shared" si="3"/>
        <v>10.724180526235228</v>
      </c>
      <c r="E34" s="18">
        <f t="shared" si="5"/>
        <v>8.5002386725714807</v>
      </c>
      <c r="F34" s="18">
        <f t="shared" si="6"/>
        <v>1.7693620825649263</v>
      </c>
      <c r="G34" s="12">
        <f t="shared" si="4"/>
        <v>143.52336206213349</v>
      </c>
      <c r="H34" s="38">
        <f t="shared" si="7"/>
        <v>0.17264275474391666</v>
      </c>
      <c r="I34" s="86">
        <f t="shared" si="8"/>
        <v>0.94</v>
      </c>
      <c r="AF34" s="6">
        <v>70</v>
      </c>
    </row>
    <row r="35" spans="1:32">
      <c r="A35" s="47">
        <f t="shared" si="0"/>
        <v>86.909871244635184</v>
      </c>
      <c r="B35" s="48">
        <f t="shared" si="1"/>
        <v>1.312483137630524E-2</v>
      </c>
      <c r="C35" s="49">
        <f t="shared" si="2"/>
        <v>7644.1905929630375</v>
      </c>
      <c r="D35" s="50">
        <f t="shared" si="3"/>
        <v>12.481709496157643</v>
      </c>
      <c r="E35" s="18">
        <f t="shared" si="5"/>
        <v>9.8113552841336027</v>
      </c>
      <c r="F35" s="18">
        <f t="shared" si="6"/>
        <v>1.5329176820578376</v>
      </c>
      <c r="G35" s="12">
        <f t="shared" si="4"/>
        <v>133.22567837627128</v>
      </c>
      <c r="H35" s="38">
        <f t="shared" si="7"/>
        <v>0.19927198156092296</v>
      </c>
      <c r="I35" s="86">
        <f t="shared" si="8"/>
        <v>0.94</v>
      </c>
      <c r="AF35" s="6">
        <v>75</v>
      </c>
    </row>
    <row r="36" spans="1:32">
      <c r="A36" s="47">
        <f t="shared" si="0"/>
        <v>92.703862660944196</v>
      </c>
      <c r="B36" s="48">
        <f t="shared" si="1"/>
        <v>1.3839023829981808E-2</v>
      </c>
      <c r="C36" s="49">
        <f t="shared" si="2"/>
        <v>8153.8032991605724</v>
      </c>
      <c r="D36" s="50">
        <f t="shared" si="3"/>
        <v>14.444379723016201</v>
      </c>
      <c r="E36" s="18">
        <f t="shared" si="5"/>
        <v>11.275507273370087</v>
      </c>
      <c r="F36" s="18">
        <f t="shared" si="6"/>
        <v>1.3338646000894965</v>
      </c>
      <c r="G36" s="12">
        <f t="shared" si="4"/>
        <v>123.65440069499193</v>
      </c>
      <c r="H36" s="38">
        <f t="shared" si="7"/>
        <v>0.22900940924059809</v>
      </c>
      <c r="I36" s="86">
        <f t="shared" si="8"/>
        <v>0.94</v>
      </c>
      <c r="AF36" s="6">
        <v>80</v>
      </c>
    </row>
    <row r="37" spans="1:32">
      <c r="A37" s="65">
        <f t="shared" si="0"/>
        <v>98.497854077253223</v>
      </c>
      <c r="B37" s="29">
        <f t="shared" si="1"/>
        <v>1.4599293216153636E-2</v>
      </c>
      <c r="C37" s="30">
        <f t="shared" si="2"/>
        <v>8663.416005358109</v>
      </c>
      <c r="D37" s="31">
        <f t="shared" si="3"/>
        <v>16.625867290606639</v>
      </c>
      <c r="E37" s="31">
        <f t="shared" si="5"/>
        <v>12.902896998792553</v>
      </c>
      <c r="F37" s="31">
        <f t="shared" si="6"/>
        <v>1.1656297032679899</v>
      </c>
      <c r="G37" s="32">
        <f t="shared" si="4"/>
        <v>114.81202442060244</v>
      </c>
      <c r="H37" s="38">
        <f t="shared" si="7"/>
        <v>0.26206225117378651</v>
      </c>
      <c r="I37" s="86">
        <f t="shared" si="8"/>
        <v>0.94</v>
      </c>
      <c r="AF37" s="28">
        <v>85</v>
      </c>
    </row>
    <row r="38" spans="1:32">
      <c r="A38" s="65">
        <f t="shared" si="0"/>
        <v>104.29184549356223</v>
      </c>
      <c r="B38" s="29">
        <f t="shared" si="1"/>
        <v>1.5405639534820726E-2</v>
      </c>
      <c r="C38" s="30">
        <f t="shared" si="2"/>
        <v>9173.0287115556457</v>
      </c>
      <c r="D38" s="31">
        <f t="shared" si="3"/>
        <v>19.039848282724698</v>
      </c>
      <c r="E38" s="31">
        <f t="shared" si="5"/>
        <v>14.703726818912624</v>
      </c>
      <c r="F38" s="31">
        <f t="shared" si="6"/>
        <v>1.0228699285037617</v>
      </c>
      <c r="G38" s="32">
        <f t="shared" si="4"/>
        <v>106.67699254352536</v>
      </c>
      <c r="H38" s="38">
        <f t="shared" si="7"/>
        <v>0.29863772075133288</v>
      </c>
      <c r="I38" s="86">
        <f t="shared" si="8"/>
        <v>0.94</v>
      </c>
      <c r="AF38" s="28">
        <v>90</v>
      </c>
    </row>
    <row r="39" spans="1:32">
      <c r="A39" s="65">
        <f t="shared" si="0"/>
        <v>110.08583690987125</v>
      </c>
      <c r="B39" s="29">
        <f t="shared" si="1"/>
        <v>1.6258062785983077E-2</v>
      </c>
      <c r="C39" s="30">
        <f t="shared" si="2"/>
        <v>9682.6414177531824</v>
      </c>
      <c r="D39" s="31">
        <f t="shared" si="3"/>
        <v>21.699998783166123</v>
      </c>
      <c r="E39" s="31">
        <f t="shared" si="5"/>
        <v>16.688199092241927</v>
      </c>
      <c r="F39" s="31">
        <f t="shared" si="6"/>
        <v>0.90123565262304739</v>
      </c>
      <c r="G39" s="32">
        <f t="shared" si="4"/>
        <v>99.21328107202217</v>
      </c>
      <c r="H39" s="38">
        <f t="shared" si="7"/>
        <v>0.33894303136408171</v>
      </c>
      <c r="I39" s="86">
        <f t="shared" si="8"/>
        <v>0.94</v>
      </c>
      <c r="AF39" s="28">
        <v>95</v>
      </c>
    </row>
    <row r="40" spans="1:32">
      <c r="A40" s="65">
        <f t="shared" si="0"/>
        <v>113.56223175965665</v>
      </c>
      <c r="B40" s="29">
        <f t="shared" si="1"/>
        <v>1.6791633664278216E-2</v>
      </c>
      <c r="C40" s="39">
        <f t="shared" si="2"/>
        <v>9988.4090414717048</v>
      </c>
      <c r="D40" s="31">
        <f t="shared" si="3"/>
        <v>23.419939698285219</v>
      </c>
      <c r="E40" s="31">
        <f t="shared" si="5"/>
        <v>17.971275014920774</v>
      </c>
      <c r="F40" s="31">
        <f t="shared" si="6"/>
        <v>0.83689109356531111</v>
      </c>
      <c r="G40" s="32">
        <f t="shared" si="4"/>
        <v>95.039220325056363</v>
      </c>
      <c r="H40" s="38">
        <f>E40/F$15</f>
        <v>0.36500274219921958</v>
      </c>
      <c r="I40" s="86">
        <f t="shared" si="8"/>
        <v>0.94</v>
      </c>
      <c r="K40" s="20"/>
      <c r="L40" s="20"/>
      <c r="M40" s="20"/>
      <c r="N40" s="20"/>
      <c r="O40" s="20"/>
      <c r="AF40" s="28">
        <v>98</v>
      </c>
    </row>
    <row r="41" spans="1:32">
      <c r="C41" s="6"/>
      <c r="D41" s="48"/>
      <c r="E41" s="41"/>
      <c r="F41" s="6"/>
      <c r="H41" s="6"/>
      <c r="I41" s="55"/>
      <c r="K41" s="20"/>
      <c r="L41" s="20"/>
      <c r="M41" s="20"/>
      <c r="N41" s="20"/>
      <c r="O41" s="20"/>
    </row>
    <row r="42" spans="1:32">
      <c r="A42" t="s">
        <v>65</v>
      </c>
      <c r="C42" s="6"/>
      <c r="D42" s="48"/>
      <c r="E42" s="41"/>
      <c r="F42" s="6"/>
      <c r="H42" s="6"/>
      <c r="I42" s="55"/>
      <c r="K42" s="20"/>
      <c r="L42" s="20"/>
      <c r="M42" s="20"/>
      <c r="N42" s="20"/>
      <c r="O42" s="20"/>
      <c r="P42" s="20"/>
      <c r="Q42" s="56"/>
      <c r="R42" s="57"/>
      <c r="S42" s="58"/>
      <c r="T42" s="20"/>
      <c r="U42" s="20"/>
      <c r="V42" s="56"/>
      <c r="W42" s="20"/>
      <c r="X42" s="20"/>
      <c r="Y42" s="17"/>
      <c r="Z42" s="20"/>
    </row>
    <row r="43" spans="1:32">
      <c r="A43" s="4" t="s">
        <v>66</v>
      </c>
      <c r="C43" s="6"/>
      <c r="D43" s="48"/>
      <c r="E43" s="41"/>
      <c r="F43" s="6"/>
      <c r="H43" s="6"/>
      <c r="I43" s="55"/>
      <c r="K43" s="20"/>
      <c r="L43" s="20"/>
      <c r="M43" s="20"/>
      <c r="N43" s="20"/>
      <c r="O43" s="20"/>
      <c r="P43" s="20"/>
      <c r="Q43" s="56"/>
      <c r="R43" s="57"/>
      <c r="S43" s="58"/>
      <c r="T43" s="20"/>
      <c r="U43" s="20"/>
      <c r="V43" s="56"/>
      <c r="W43" s="20"/>
      <c r="X43" s="20"/>
      <c r="Y43" s="17"/>
      <c r="Z43" s="20"/>
    </row>
    <row r="44" spans="1:32">
      <c r="A44" s="12"/>
      <c r="C44" s="6"/>
      <c r="D44" s="48"/>
      <c r="E44" s="41"/>
      <c r="F44" s="6"/>
      <c r="H44" s="6"/>
      <c r="I44" s="55"/>
      <c r="J44" s="12"/>
      <c r="K44" s="20"/>
      <c r="L44" s="20"/>
      <c r="M44" s="20"/>
      <c r="N44" s="20"/>
      <c r="O44" s="20"/>
      <c r="P44" s="20"/>
      <c r="Q44" s="56"/>
      <c r="R44" s="57"/>
      <c r="S44" s="58"/>
      <c r="T44" s="20"/>
      <c r="U44" s="20"/>
      <c r="V44" s="56"/>
      <c r="W44" s="20"/>
      <c r="X44" s="20"/>
      <c r="Y44" s="17"/>
      <c r="Z44" s="20"/>
    </row>
    <row r="45" spans="1:32">
      <c r="A45" s="40" t="s">
        <v>67</v>
      </c>
      <c r="C45" s="6"/>
      <c r="D45" s="48"/>
      <c r="E45" s="41"/>
      <c r="F45" s="6"/>
      <c r="H45" s="6"/>
      <c r="I45" s="55"/>
      <c r="J45" s="12"/>
      <c r="K45" s="20"/>
      <c r="L45" s="20"/>
      <c r="M45" s="20"/>
      <c r="N45" s="20"/>
      <c r="O45" s="20"/>
      <c r="P45" s="20"/>
      <c r="Q45" s="56"/>
      <c r="R45" s="57"/>
      <c r="S45" s="58"/>
      <c r="T45" s="20"/>
      <c r="U45" s="20"/>
      <c r="V45" s="56"/>
      <c r="W45" s="20"/>
      <c r="X45" s="20"/>
      <c r="Y45" s="17"/>
      <c r="Z45" s="20"/>
    </row>
    <row r="46" spans="1:32">
      <c r="A46" s="40" t="s">
        <v>68</v>
      </c>
      <c r="C46" s="6"/>
      <c r="D46" s="48"/>
      <c r="E46" s="41"/>
      <c r="F46" s="6"/>
      <c r="H46" s="6"/>
      <c r="I46" s="55"/>
      <c r="J46" s="12"/>
      <c r="K46" s="20"/>
      <c r="L46" s="20"/>
      <c r="M46" s="20"/>
      <c r="N46" s="20"/>
      <c r="O46" s="20"/>
      <c r="P46" s="20"/>
      <c r="Q46" s="56"/>
      <c r="R46" s="57"/>
      <c r="S46" s="58"/>
      <c r="T46" s="20"/>
      <c r="U46" s="20"/>
      <c r="V46" s="56"/>
      <c r="W46" s="20"/>
      <c r="X46" s="20"/>
      <c r="Y46" s="17"/>
      <c r="Z46" s="20"/>
    </row>
    <row r="47" spans="1:32">
      <c r="C47" s="6"/>
      <c r="D47" s="48"/>
      <c r="E47" s="41"/>
      <c r="F47" s="6"/>
      <c r="H47" s="6"/>
      <c r="I47" s="55"/>
      <c r="J47" s="12"/>
      <c r="K47" s="20"/>
      <c r="L47" s="20"/>
      <c r="M47" s="20"/>
      <c r="N47" s="20"/>
      <c r="O47" s="20"/>
      <c r="P47" s="20"/>
      <c r="Q47" s="56"/>
      <c r="R47" s="57"/>
      <c r="S47" s="58"/>
      <c r="T47" s="20"/>
      <c r="U47" s="20"/>
      <c r="V47" s="56"/>
      <c r="W47" s="20"/>
      <c r="X47" s="20"/>
      <c r="Y47" s="17"/>
      <c r="Z47" s="20"/>
    </row>
    <row r="48" spans="1:32">
      <c r="C48" s="6"/>
      <c r="D48" s="48"/>
      <c r="E48" s="41"/>
      <c r="F48" s="6"/>
      <c r="H48" s="6"/>
      <c r="I48" s="55"/>
      <c r="J48" s="12"/>
      <c r="K48" s="20"/>
      <c r="L48" s="20"/>
      <c r="M48" s="20"/>
      <c r="N48" s="20"/>
      <c r="O48" s="20"/>
      <c r="P48" s="20"/>
      <c r="Q48" s="56"/>
      <c r="R48" s="57"/>
      <c r="S48" s="58"/>
      <c r="T48" s="20"/>
      <c r="U48" s="20"/>
      <c r="V48" s="56"/>
      <c r="W48" s="20"/>
      <c r="X48" s="20"/>
      <c r="Y48" s="17"/>
      <c r="Z48" s="20"/>
    </row>
    <row r="49" spans="3:26">
      <c r="C49" s="6"/>
      <c r="D49" s="48"/>
      <c r="E49" s="41"/>
      <c r="F49" s="6"/>
      <c r="H49" s="6"/>
      <c r="I49" s="55"/>
      <c r="J49" s="12"/>
      <c r="K49" s="20"/>
      <c r="L49" s="20"/>
      <c r="M49" s="20"/>
      <c r="N49" s="20"/>
      <c r="O49" s="20"/>
      <c r="P49" s="20"/>
      <c r="Q49" s="56"/>
      <c r="R49" s="57"/>
      <c r="S49" s="58"/>
      <c r="T49" s="20"/>
      <c r="U49" s="20"/>
      <c r="V49" s="56"/>
      <c r="W49" s="20"/>
      <c r="X49" s="20"/>
      <c r="Y49" s="17"/>
      <c r="Z49" s="20"/>
    </row>
    <row r="50" spans="3:26">
      <c r="C50" s="6"/>
      <c r="D50" s="48"/>
      <c r="E50" s="41"/>
      <c r="F50" s="6"/>
      <c r="H50" s="6"/>
      <c r="I50" s="55"/>
      <c r="J50" s="12"/>
      <c r="K50" s="20"/>
      <c r="L50" s="20"/>
      <c r="M50" s="20"/>
      <c r="N50" s="20"/>
      <c r="O50" s="20"/>
      <c r="P50" s="20"/>
      <c r="Q50" s="56"/>
      <c r="R50" s="57"/>
      <c r="S50" s="58"/>
      <c r="T50" s="20"/>
      <c r="U50" s="20"/>
      <c r="V50" s="56"/>
      <c r="W50" s="20"/>
      <c r="X50" s="20"/>
      <c r="Y50" s="17"/>
      <c r="Z50" s="20"/>
    </row>
    <row r="51" spans="3:26">
      <c r="C51" s="6"/>
      <c r="D51" s="48"/>
      <c r="E51" s="41"/>
      <c r="F51" s="6"/>
      <c r="H51" s="6"/>
      <c r="I51" s="55"/>
      <c r="J51" s="12"/>
      <c r="K51" s="20"/>
      <c r="L51" s="20"/>
      <c r="M51" s="20"/>
      <c r="N51" s="20"/>
      <c r="O51" s="20"/>
      <c r="P51" s="20"/>
      <c r="Q51" s="56"/>
      <c r="R51" s="57"/>
      <c r="S51" s="58"/>
      <c r="T51" s="20"/>
      <c r="U51" s="20"/>
      <c r="V51" s="56"/>
      <c r="W51" s="20"/>
      <c r="X51" s="20"/>
      <c r="Y51" s="17"/>
      <c r="Z51" s="20"/>
    </row>
    <row r="52" spans="3:26">
      <c r="C52" s="6"/>
      <c r="D52" s="48"/>
      <c r="E52" s="41"/>
      <c r="F52" s="6"/>
      <c r="H52" s="6"/>
      <c r="I52" s="55"/>
      <c r="J52" s="12"/>
      <c r="K52" s="20"/>
      <c r="L52" s="20"/>
      <c r="M52" s="20"/>
      <c r="N52" s="20"/>
      <c r="O52" s="20"/>
      <c r="P52" s="20"/>
      <c r="Q52" s="56"/>
      <c r="R52" s="57"/>
      <c r="S52" s="58"/>
      <c r="T52" s="20"/>
      <c r="U52" s="20"/>
      <c r="V52" s="56"/>
      <c r="W52" s="20"/>
      <c r="X52" s="20"/>
      <c r="Y52" s="17"/>
      <c r="Z52" s="20"/>
    </row>
    <row r="53" spans="3:26">
      <c r="C53" s="6"/>
      <c r="D53" s="48"/>
      <c r="E53" s="41"/>
      <c r="F53" s="6"/>
      <c r="H53" s="6"/>
      <c r="I53" s="55"/>
      <c r="J53" s="12"/>
      <c r="K53" s="20"/>
      <c r="L53" s="20"/>
      <c r="M53" s="20"/>
      <c r="N53" s="20"/>
      <c r="O53" s="20"/>
      <c r="P53" s="20"/>
      <c r="Q53" s="56"/>
      <c r="R53" s="57"/>
      <c r="S53" s="58"/>
      <c r="T53" s="20"/>
      <c r="U53" s="20"/>
      <c r="V53" s="56"/>
      <c r="W53" s="20"/>
      <c r="X53" s="20"/>
      <c r="Y53" s="17"/>
      <c r="Z53" s="20"/>
    </row>
    <row r="54" spans="3:26">
      <c r="C54" s="6"/>
      <c r="D54" s="48"/>
      <c r="E54" s="41"/>
      <c r="F54" s="6"/>
      <c r="H54" s="6"/>
      <c r="I54" s="55"/>
      <c r="J54" s="12"/>
      <c r="K54" s="20"/>
      <c r="L54" s="20"/>
      <c r="M54" s="20"/>
      <c r="N54" s="20"/>
      <c r="O54" s="20"/>
      <c r="P54" s="20"/>
      <c r="Q54" s="56"/>
      <c r="R54" s="57"/>
      <c r="S54" s="58"/>
      <c r="T54" s="20"/>
      <c r="U54" s="20"/>
      <c r="V54" s="56"/>
      <c r="W54" s="20"/>
      <c r="X54" s="20"/>
      <c r="Y54" s="17"/>
      <c r="Z54" s="20"/>
    </row>
    <row r="55" spans="3:26">
      <c r="C55" s="6"/>
      <c r="D55" s="48"/>
      <c r="E55" s="41"/>
      <c r="F55" s="6"/>
      <c r="H55" s="6"/>
      <c r="I55" s="55"/>
      <c r="J55" s="12"/>
      <c r="K55" s="20"/>
      <c r="L55" s="20"/>
      <c r="M55" s="20"/>
      <c r="N55" s="20"/>
      <c r="O55" s="20"/>
      <c r="P55" s="20"/>
      <c r="Q55" s="56"/>
      <c r="R55" s="57"/>
      <c r="S55" s="58"/>
      <c r="T55" s="20"/>
      <c r="U55" s="20"/>
      <c r="V55" s="56"/>
      <c r="W55" s="20"/>
      <c r="X55" s="20"/>
      <c r="Y55" s="17"/>
      <c r="Z55" s="20"/>
    </row>
    <row r="56" spans="3:26">
      <c r="C56" s="6"/>
      <c r="D56" s="48"/>
      <c r="E56" s="41"/>
      <c r="F56" s="6"/>
      <c r="H56" s="6"/>
      <c r="I56" s="55"/>
      <c r="J56" s="12"/>
      <c r="K56" s="20"/>
      <c r="L56" s="20"/>
      <c r="M56" s="20"/>
      <c r="N56" s="20"/>
      <c r="O56" s="20"/>
      <c r="P56" s="20"/>
      <c r="Q56" s="56"/>
      <c r="R56" s="57"/>
      <c r="S56" s="58"/>
      <c r="T56" s="20"/>
      <c r="U56" s="20"/>
      <c r="V56" s="56"/>
      <c r="W56" s="20"/>
      <c r="X56" s="20"/>
      <c r="Y56" s="17"/>
      <c r="Z56" s="20"/>
    </row>
    <row r="57" spans="3:26">
      <c r="C57" s="6"/>
      <c r="D57" s="48"/>
      <c r="E57" s="41"/>
      <c r="F57" s="6"/>
      <c r="H57" s="6"/>
      <c r="I57" s="55"/>
      <c r="J57" s="12"/>
      <c r="K57" s="20"/>
      <c r="L57" s="20"/>
      <c r="M57" s="20"/>
      <c r="N57" s="20"/>
      <c r="O57" s="20"/>
      <c r="P57" s="20"/>
      <c r="Q57" s="56"/>
      <c r="R57" s="57"/>
      <c r="S57" s="58"/>
      <c r="T57" s="20"/>
      <c r="U57" s="20"/>
      <c r="V57" s="56"/>
      <c r="W57" s="20"/>
      <c r="X57" s="20"/>
      <c r="Y57" s="17"/>
      <c r="Z57" s="20"/>
    </row>
    <row r="58" spans="3:26">
      <c r="C58" s="6"/>
      <c r="D58" s="48"/>
      <c r="E58" s="41"/>
      <c r="F58" s="6"/>
      <c r="H58" s="6"/>
      <c r="I58" s="55"/>
      <c r="J58" s="12"/>
      <c r="K58" s="20"/>
      <c r="L58" s="20"/>
      <c r="M58" s="20"/>
      <c r="N58" s="20"/>
      <c r="O58" s="20"/>
      <c r="P58" s="20"/>
      <c r="Q58" s="56"/>
      <c r="R58" s="57"/>
      <c r="S58" s="58"/>
      <c r="T58" s="20"/>
      <c r="U58" s="20"/>
      <c r="V58" s="56"/>
      <c r="W58" s="20"/>
      <c r="X58" s="20"/>
      <c r="Y58" s="17"/>
      <c r="Z58" s="20"/>
    </row>
    <row r="59" spans="3:26">
      <c r="C59" s="6"/>
      <c r="D59" s="48"/>
      <c r="E59" s="41"/>
      <c r="F59" s="6"/>
      <c r="H59" s="6"/>
      <c r="I59" s="55"/>
      <c r="J59" s="12"/>
      <c r="K59" s="20"/>
      <c r="L59" s="20"/>
      <c r="M59" s="20"/>
      <c r="N59" s="20"/>
      <c r="O59" s="20"/>
      <c r="P59" s="20"/>
      <c r="Q59" s="56"/>
      <c r="R59" s="57"/>
      <c r="S59" s="58"/>
      <c r="T59" s="20"/>
      <c r="U59" s="20"/>
      <c r="V59" s="56"/>
      <c r="W59" s="20"/>
      <c r="X59" s="20"/>
      <c r="Y59" s="17"/>
      <c r="Z59" s="20"/>
    </row>
    <row r="60" spans="3:26">
      <c r="C60" s="6"/>
      <c r="D60" s="48"/>
      <c r="E60" s="41"/>
      <c r="F60" s="6"/>
      <c r="H60" s="6"/>
      <c r="I60" s="55"/>
      <c r="J60" s="12"/>
      <c r="K60" s="20"/>
      <c r="L60" s="20"/>
      <c r="M60" s="20"/>
      <c r="N60" s="20"/>
      <c r="O60" s="20"/>
      <c r="P60" s="20"/>
      <c r="Q60" s="56"/>
      <c r="R60" s="57"/>
      <c r="S60" s="58"/>
      <c r="T60" s="20"/>
      <c r="U60" s="20"/>
      <c r="V60" s="56"/>
      <c r="W60" s="20"/>
      <c r="X60" s="20"/>
      <c r="Y60" s="17"/>
      <c r="Z60" s="20"/>
    </row>
    <row r="61" spans="3:26">
      <c r="C61" s="6"/>
      <c r="D61" s="48"/>
      <c r="E61" s="41"/>
      <c r="F61" s="6"/>
      <c r="H61" s="6"/>
      <c r="I61" s="55"/>
      <c r="J61" s="12"/>
      <c r="K61" s="20"/>
      <c r="L61" s="20"/>
      <c r="M61" s="20"/>
      <c r="N61" s="20"/>
      <c r="O61" s="20"/>
      <c r="P61" s="20"/>
      <c r="Q61" s="56"/>
      <c r="R61" s="57"/>
      <c r="S61" s="58"/>
      <c r="T61" s="20"/>
      <c r="U61" s="20"/>
      <c r="V61" s="56"/>
      <c r="W61" s="20"/>
      <c r="X61" s="20"/>
      <c r="Y61" s="17"/>
      <c r="Z61" s="20"/>
    </row>
    <row r="62" spans="3:26">
      <c r="C62" s="6"/>
      <c r="D62" s="48"/>
      <c r="E62" s="41"/>
      <c r="F62" s="6"/>
      <c r="H62" s="6"/>
      <c r="I62" s="55"/>
      <c r="J62" s="12"/>
      <c r="K62" s="20"/>
      <c r="L62" s="20"/>
      <c r="M62" s="20"/>
      <c r="N62" s="20"/>
      <c r="O62" s="20"/>
      <c r="P62" s="20"/>
      <c r="Q62" s="56"/>
      <c r="R62" s="57"/>
      <c r="S62" s="58"/>
      <c r="T62" s="20"/>
      <c r="U62" s="20"/>
      <c r="V62" s="56"/>
      <c r="W62" s="20"/>
      <c r="X62" s="20"/>
      <c r="Y62" s="17"/>
      <c r="Z62" s="20"/>
    </row>
    <row r="63" spans="3:26">
      <c r="C63" s="6"/>
      <c r="D63" s="48"/>
      <c r="E63" s="41"/>
      <c r="F63" s="6"/>
      <c r="H63" s="6"/>
      <c r="I63" s="55"/>
      <c r="J63" s="12"/>
      <c r="K63" s="20"/>
      <c r="L63" s="20"/>
      <c r="M63" s="20"/>
      <c r="N63" s="20"/>
      <c r="O63" s="20"/>
      <c r="P63" s="20"/>
      <c r="Q63" s="56"/>
      <c r="R63" s="57"/>
      <c r="S63" s="58"/>
      <c r="T63" s="20"/>
      <c r="U63" s="20"/>
      <c r="V63" s="56"/>
      <c r="W63" s="20"/>
      <c r="X63" s="20"/>
      <c r="Y63" s="17"/>
      <c r="Z63" s="20"/>
    </row>
    <row r="64" spans="3:26">
      <c r="C64" s="6"/>
      <c r="D64" s="48"/>
      <c r="E64" s="41"/>
      <c r="F64" s="6"/>
      <c r="H64" s="6"/>
      <c r="I64" s="55"/>
      <c r="J64" s="12"/>
      <c r="K64" s="20"/>
      <c r="L64" s="20"/>
      <c r="M64" s="20"/>
      <c r="N64" s="20"/>
      <c r="O64" s="20"/>
      <c r="P64" s="20"/>
      <c r="Q64" s="56"/>
      <c r="R64" s="57"/>
      <c r="S64" s="58"/>
      <c r="T64" s="20"/>
      <c r="U64" s="20"/>
      <c r="V64" s="56"/>
      <c r="W64" s="20"/>
      <c r="X64" s="20"/>
      <c r="Y64" s="17"/>
      <c r="Z64" s="20"/>
    </row>
    <row r="65" spans="3:26">
      <c r="C65" s="6"/>
      <c r="D65" s="48"/>
      <c r="E65" s="41"/>
      <c r="F65" s="6"/>
      <c r="H65" s="6"/>
      <c r="I65" s="55"/>
      <c r="J65" s="12"/>
      <c r="K65" s="20"/>
      <c r="L65" s="20"/>
      <c r="M65" s="20"/>
      <c r="N65" s="20"/>
      <c r="O65" s="20"/>
      <c r="P65" s="20"/>
      <c r="Q65" s="56"/>
      <c r="R65" s="57"/>
      <c r="S65" s="58"/>
      <c r="T65" s="20"/>
      <c r="U65" s="20"/>
      <c r="V65" s="56"/>
      <c r="W65" s="20"/>
      <c r="X65" s="20"/>
      <c r="Y65" s="17"/>
      <c r="Z65" s="20"/>
    </row>
    <row r="66" spans="3:26">
      <c r="C66" s="6"/>
      <c r="D66" s="48"/>
      <c r="E66" s="41"/>
      <c r="F66" s="6"/>
      <c r="H66" s="6"/>
      <c r="I66" s="55"/>
      <c r="J66" s="12"/>
      <c r="K66" s="20"/>
      <c r="L66" s="20"/>
      <c r="M66" s="20"/>
      <c r="N66" s="20"/>
      <c r="O66" s="20"/>
      <c r="P66" s="20"/>
      <c r="Q66" s="56"/>
      <c r="R66" s="57"/>
      <c r="S66" s="58"/>
      <c r="T66" s="20"/>
      <c r="U66" s="20"/>
      <c r="V66" s="56"/>
      <c r="W66" s="20"/>
      <c r="X66" s="20"/>
      <c r="Y66" s="17"/>
      <c r="Z66" s="20"/>
    </row>
    <row r="67" spans="3:26">
      <c r="C67" s="6"/>
      <c r="D67" s="48"/>
      <c r="E67" s="41"/>
      <c r="F67" s="6"/>
      <c r="H67" s="6"/>
      <c r="I67" s="55"/>
      <c r="J67" s="12"/>
      <c r="K67" s="20"/>
      <c r="L67" s="20"/>
      <c r="M67" s="20"/>
      <c r="N67" s="20"/>
      <c r="O67" s="20"/>
      <c r="P67" s="20"/>
      <c r="Q67" s="56"/>
      <c r="R67" s="57"/>
      <c r="S67" s="58"/>
      <c r="T67" s="20"/>
      <c r="U67" s="20"/>
      <c r="V67" s="56"/>
      <c r="W67" s="20"/>
      <c r="X67" s="20"/>
      <c r="Y67" s="17"/>
      <c r="Z67" s="20"/>
    </row>
    <row r="68" spans="3:26">
      <c r="C68" s="6"/>
      <c r="D68" s="48"/>
      <c r="E68" s="41"/>
      <c r="F68" s="6"/>
      <c r="H68" s="6"/>
      <c r="I68" s="55"/>
      <c r="J68" s="12"/>
      <c r="K68" s="20"/>
      <c r="L68" s="20"/>
      <c r="M68" s="20"/>
      <c r="N68" s="20"/>
      <c r="O68" s="20"/>
      <c r="P68" s="20"/>
      <c r="Q68" s="56"/>
      <c r="R68" s="57"/>
      <c r="S68" s="58"/>
      <c r="T68" s="20"/>
      <c r="U68" s="20"/>
      <c r="V68" s="56"/>
      <c r="W68" s="20"/>
      <c r="X68" s="20"/>
      <c r="Y68" s="17"/>
      <c r="Z68" s="20"/>
    </row>
    <row r="69" spans="3:26">
      <c r="C69" s="6"/>
      <c r="D69" s="48"/>
      <c r="E69" s="41"/>
      <c r="F69" s="6"/>
      <c r="H69" s="6"/>
      <c r="I69" s="55"/>
      <c r="J69" s="12"/>
      <c r="K69" s="20"/>
      <c r="L69" s="20"/>
      <c r="M69" s="20"/>
      <c r="N69" s="20"/>
      <c r="O69" s="20"/>
      <c r="P69" s="20"/>
      <c r="Q69" s="56"/>
      <c r="R69" s="57"/>
      <c r="S69" s="58"/>
      <c r="T69" s="20"/>
      <c r="U69" s="20"/>
      <c r="V69" s="56"/>
      <c r="W69" s="20"/>
      <c r="X69" s="20"/>
      <c r="Y69" s="17"/>
      <c r="Z69" s="20"/>
    </row>
    <row r="70" spans="3:26">
      <c r="C70" s="6"/>
      <c r="D70" s="48"/>
      <c r="E70" s="41"/>
      <c r="F70" s="6"/>
      <c r="H70" s="6"/>
      <c r="I70" s="55"/>
      <c r="J70" s="12"/>
      <c r="K70" s="20"/>
      <c r="L70" s="20"/>
      <c r="M70" s="20"/>
      <c r="N70" s="20"/>
      <c r="O70" s="20"/>
      <c r="P70" s="20"/>
      <c r="Q70" s="56"/>
      <c r="R70" s="57"/>
      <c r="S70" s="58"/>
      <c r="T70" s="20"/>
      <c r="U70" s="20"/>
      <c r="V70" s="56"/>
      <c r="W70" s="20"/>
      <c r="X70" s="20"/>
      <c r="Y70" s="17"/>
      <c r="Z70" s="20"/>
    </row>
    <row r="71" spans="3:26">
      <c r="C71" s="6"/>
      <c r="D71" s="48"/>
      <c r="E71" s="41"/>
      <c r="F71" s="6"/>
      <c r="H71" s="6"/>
      <c r="I71" s="55"/>
      <c r="J71" s="12"/>
      <c r="K71" s="20"/>
      <c r="L71" s="20"/>
      <c r="M71" s="20"/>
      <c r="N71" s="20"/>
      <c r="O71" s="20"/>
      <c r="P71" s="20"/>
      <c r="Q71" s="56"/>
      <c r="R71" s="57"/>
      <c r="S71" s="58"/>
      <c r="T71" s="20"/>
      <c r="U71" s="20"/>
      <c r="V71" s="56"/>
      <c r="W71" s="20"/>
      <c r="X71" s="20"/>
      <c r="Y71" s="17"/>
      <c r="Z71" s="20"/>
    </row>
    <row r="72" spans="3:26">
      <c r="C72" s="6"/>
      <c r="D72" s="48"/>
      <c r="E72" s="41"/>
      <c r="F72" s="6"/>
      <c r="H72" s="6"/>
      <c r="I72" s="55"/>
      <c r="J72" s="12"/>
      <c r="K72" s="20"/>
      <c r="L72" s="20"/>
      <c r="M72" s="20"/>
      <c r="N72" s="20"/>
      <c r="O72" s="20"/>
      <c r="P72" s="20"/>
      <c r="Q72" s="56"/>
      <c r="R72" s="57"/>
      <c r="S72" s="58"/>
      <c r="T72" s="20"/>
      <c r="U72" s="20"/>
      <c r="V72" s="56"/>
      <c r="W72" s="20"/>
      <c r="X72" s="20"/>
      <c r="Y72" s="17"/>
      <c r="Z72" s="20"/>
    </row>
    <row r="73" spans="3:26">
      <c r="C73" s="6"/>
      <c r="D73" s="48"/>
      <c r="E73" s="41"/>
      <c r="F73" s="6"/>
      <c r="H73" s="6"/>
      <c r="I73" s="55"/>
      <c r="J73" s="12"/>
      <c r="K73" s="20"/>
      <c r="L73" s="20"/>
      <c r="M73" s="20"/>
      <c r="N73" s="20"/>
      <c r="O73" s="20"/>
      <c r="P73" s="20"/>
      <c r="Q73" s="56"/>
      <c r="R73" s="57"/>
      <c r="S73" s="58"/>
      <c r="T73" s="20"/>
      <c r="U73" s="20"/>
      <c r="V73" s="56"/>
      <c r="W73" s="20"/>
      <c r="X73" s="20"/>
      <c r="Y73" s="17"/>
      <c r="Z73" s="20"/>
    </row>
    <row r="74" spans="3:26">
      <c r="C74" s="6"/>
      <c r="D74" s="48"/>
      <c r="E74" s="41"/>
      <c r="F74" s="6"/>
      <c r="H74" s="6"/>
      <c r="I74" s="55"/>
      <c r="J74" s="12"/>
      <c r="K74" s="20"/>
      <c r="L74" s="20"/>
      <c r="M74" s="20"/>
      <c r="N74" s="20"/>
      <c r="O74" s="20"/>
      <c r="P74" s="20"/>
      <c r="Q74" s="56"/>
      <c r="R74" s="57"/>
      <c r="S74" s="58"/>
      <c r="T74" s="20"/>
      <c r="U74" s="20"/>
      <c r="V74" s="56"/>
      <c r="W74" s="20"/>
      <c r="X74" s="20"/>
      <c r="Y74" s="17"/>
      <c r="Z74" s="20"/>
    </row>
    <row r="75" spans="3:26">
      <c r="C75" s="6"/>
      <c r="D75" s="48"/>
      <c r="E75" s="41"/>
      <c r="F75" s="6"/>
      <c r="H75" s="6"/>
      <c r="I75" s="55"/>
      <c r="J75" s="12"/>
      <c r="K75" s="20"/>
      <c r="L75" s="20"/>
      <c r="M75" s="20"/>
      <c r="N75" s="20"/>
      <c r="O75" s="20"/>
      <c r="P75" s="20"/>
      <c r="Q75" s="56"/>
      <c r="R75" s="57"/>
      <c r="S75" s="58"/>
      <c r="T75" s="20"/>
      <c r="U75" s="20"/>
      <c r="V75" s="56"/>
      <c r="W75" s="20"/>
      <c r="X75" s="20"/>
      <c r="Y75" s="17"/>
      <c r="Z75" s="20"/>
    </row>
    <row r="76" spans="3:26">
      <c r="C76" s="6"/>
      <c r="D76" s="48"/>
      <c r="E76" s="41"/>
      <c r="F76" s="6"/>
      <c r="H76" s="6"/>
      <c r="I76" s="55"/>
      <c r="J76" s="12"/>
      <c r="K76" s="20"/>
      <c r="L76" s="20"/>
      <c r="M76" s="20"/>
      <c r="N76" s="20"/>
      <c r="O76" s="20"/>
      <c r="P76" s="20"/>
      <c r="Q76" s="56"/>
      <c r="R76" s="57"/>
      <c r="S76" s="58"/>
      <c r="T76" s="20"/>
      <c r="U76" s="20"/>
      <c r="V76" s="56"/>
      <c r="W76" s="20"/>
      <c r="X76" s="20"/>
      <c r="Y76" s="17"/>
      <c r="Z76" s="20"/>
    </row>
    <row r="77" spans="3:26">
      <c r="C77" s="6"/>
      <c r="D77" s="48"/>
      <c r="E77" s="41"/>
      <c r="F77" s="6"/>
      <c r="H77" s="6"/>
      <c r="I77" s="55"/>
      <c r="J77" s="12"/>
      <c r="K77" s="20"/>
      <c r="L77" s="20"/>
      <c r="M77" s="20"/>
      <c r="N77" s="20"/>
      <c r="O77" s="20"/>
      <c r="P77" s="20"/>
      <c r="Q77" s="56"/>
      <c r="R77" s="57"/>
      <c r="S77" s="58"/>
      <c r="T77" s="20"/>
      <c r="U77" s="20"/>
      <c r="V77" s="56"/>
      <c r="W77" s="20"/>
      <c r="X77" s="20"/>
      <c r="Y77" s="17"/>
      <c r="Z77" s="20"/>
    </row>
    <row r="78" spans="3:26">
      <c r="C78" s="6"/>
      <c r="D78" s="48"/>
      <c r="E78" s="41"/>
      <c r="F78" s="6"/>
      <c r="H78" s="6"/>
      <c r="I78" s="55"/>
      <c r="J78" s="12"/>
      <c r="K78" s="20"/>
      <c r="L78" s="20"/>
      <c r="M78" s="20"/>
      <c r="N78" s="20"/>
      <c r="O78" s="20"/>
      <c r="P78" s="20"/>
      <c r="Q78" s="56"/>
      <c r="R78" s="57"/>
      <c r="S78" s="58"/>
      <c r="T78" s="20"/>
      <c r="U78" s="20"/>
      <c r="V78" s="56"/>
      <c r="W78" s="20"/>
      <c r="X78" s="20"/>
      <c r="Y78" s="17"/>
      <c r="Z78" s="20"/>
    </row>
    <row r="79" spans="3:26">
      <c r="C79" s="6"/>
      <c r="D79" s="48"/>
      <c r="E79" s="41"/>
      <c r="F79" s="6"/>
      <c r="H79" s="6"/>
      <c r="I79" s="55"/>
      <c r="J79" s="12"/>
      <c r="K79" s="20"/>
      <c r="L79" s="20"/>
      <c r="M79" s="20"/>
      <c r="N79" s="20"/>
      <c r="O79" s="20"/>
      <c r="P79" s="20"/>
      <c r="Q79" s="56"/>
      <c r="R79" s="57"/>
      <c r="S79" s="58"/>
      <c r="T79" s="20"/>
      <c r="U79" s="20"/>
      <c r="V79" s="56"/>
      <c r="W79" s="20"/>
      <c r="X79" s="20"/>
      <c r="Y79" s="17"/>
      <c r="Z79" s="20"/>
    </row>
    <row r="80" spans="3:26">
      <c r="C80" s="6"/>
      <c r="D80" s="48"/>
      <c r="E80" s="41"/>
      <c r="F80" s="6"/>
      <c r="H80" s="6"/>
      <c r="I80" s="55"/>
      <c r="J80" s="12"/>
      <c r="K80" s="20"/>
      <c r="L80" s="20"/>
      <c r="M80" s="20"/>
      <c r="N80" s="20"/>
      <c r="O80" s="20"/>
      <c r="P80" s="20"/>
      <c r="Q80" s="56"/>
      <c r="R80" s="57"/>
      <c r="S80" s="58"/>
      <c r="T80" s="20"/>
      <c r="U80" s="20"/>
      <c r="V80" s="56"/>
      <c r="W80" s="20"/>
      <c r="X80" s="20"/>
      <c r="Y80" s="17"/>
      <c r="Z80" s="20"/>
    </row>
    <row r="81" spans="3:26">
      <c r="C81" s="6"/>
      <c r="D81" s="48"/>
      <c r="E81" s="41"/>
      <c r="F81" s="6"/>
      <c r="H81" s="6"/>
      <c r="I81" s="55"/>
      <c r="J81" s="12"/>
      <c r="K81" s="20"/>
      <c r="L81" s="20"/>
      <c r="M81" s="20"/>
      <c r="N81" s="20"/>
      <c r="O81" s="20"/>
      <c r="P81" s="20"/>
      <c r="Q81" s="56"/>
      <c r="R81" s="57"/>
      <c r="S81" s="58"/>
      <c r="T81" s="20"/>
      <c r="U81" s="20"/>
      <c r="V81" s="56"/>
      <c r="W81" s="20"/>
      <c r="X81" s="20"/>
      <c r="Y81" s="17"/>
      <c r="Z81" s="20"/>
    </row>
    <row r="82" spans="3:26">
      <c r="C82" s="6"/>
      <c r="D82" s="48"/>
      <c r="E82" s="41"/>
      <c r="F82" s="6"/>
      <c r="H82" s="6"/>
      <c r="I82" s="55"/>
      <c r="J82" s="12"/>
      <c r="K82" s="20"/>
      <c r="L82" s="20"/>
      <c r="M82" s="20"/>
      <c r="N82" s="20"/>
      <c r="O82" s="20"/>
      <c r="P82" s="20"/>
      <c r="Q82" s="56"/>
      <c r="R82" s="57"/>
      <c r="S82" s="58"/>
      <c r="T82" s="20"/>
      <c r="U82" s="20"/>
      <c r="V82" s="56"/>
      <c r="W82" s="20"/>
      <c r="X82" s="20"/>
      <c r="Y82" s="17"/>
      <c r="Z82" s="20"/>
    </row>
    <row r="83" spans="3:26">
      <c r="C83" s="6"/>
      <c r="D83" s="48"/>
      <c r="E83" s="41"/>
      <c r="F83" s="6"/>
      <c r="H83" s="6"/>
      <c r="I83" s="55"/>
      <c r="J83" s="12"/>
      <c r="K83" s="20"/>
      <c r="L83" s="20"/>
      <c r="M83" s="20"/>
      <c r="N83" s="20"/>
      <c r="O83" s="20"/>
      <c r="P83" s="20"/>
      <c r="Q83" s="56"/>
      <c r="R83" s="57"/>
      <c r="S83" s="58"/>
      <c r="T83" s="20"/>
      <c r="U83" s="20"/>
      <c r="V83" s="56"/>
      <c r="W83" s="20"/>
      <c r="X83" s="20"/>
      <c r="Y83" s="17"/>
      <c r="Z83" s="20"/>
    </row>
    <row r="84" spans="3:26">
      <c r="C84" s="6"/>
      <c r="D84" s="48"/>
      <c r="E84" s="41"/>
      <c r="F84" s="6"/>
      <c r="H84" s="6"/>
      <c r="I84" s="55"/>
      <c r="J84" s="12"/>
      <c r="K84" s="20"/>
      <c r="L84" s="20"/>
      <c r="M84" s="20"/>
      <c r="N84" s="20"/>
      <c r="O84" s="20"/>
      <c r="P84" s="20"/>
      <c r="Q84" s="56"/>
      <c r="R84" s="57"/>
      <c r="S84" s="58"/>
      <c r="T84" s="20"/>
      <c r="U84" s="20"/>
      <c r="V84" s="56"/>
      <c r="W84" s="20"/>
      <c r="X84" s="20"/>
      <c r="Y84" s="17"/>
      <c r="Z84" s="20"/>
    </row>
    <row r="85" spans="3:26">
      <c r="C85" s="6"/>
      <c r="D85" s="48"/>
      <c r="E85" s="41"/>
      <c r="F85" s="6"/>
      <c r="H85" s="6"/>
      <c r="I85" s="55"/>
      <c r="J85" s="12"/>
      <c r="K85" s="20"/>
      <c r="L85" s="20"/>
      <c r="M85" s="20"/>
      <c r="N85" s="20"/>
      <c r="O85" s="20"/>
      <c r="P85" s="20"/>
      <c r="Q85" s="56"/>
      <c r="R85" s="57"/>
      <c r="S85" s="58"/>
      <c r="T85" s="20"/>
      <c r="U85" s="20"/>
      <c r="V85" s="56"/>
      <c r="W85" s="20"/>
      <c r="X85" s="20"/>
      <c r="Y85" s="17"/>
      <c r="Z85" s="20"/>
    </row>
    <row r="86" spans="3:26">
      <c r="C86" s="6"/>
      <c r="D86" s="48"/>
      <c r="E86" s="41"/>
      <c r="F86" s="6"/>
      <c r="H86" s="6"/>
      <c r="I86" s="55"/>
      <c r="J86" s="12"/>
      <c r="K86" s="20"/>
      <c r="L86" s="20"/>
      <c r="M86" s="20"/>
      <c r="N86" s="20"/>
      <c r="O86" s="20"/>
      <c r="P86" s="20"/>
      <c r="Q86" s="56"/>
      <c r="R86" s="57"/>
      <c r="S86" s="58"/>
      <c r="T86" s="20"/>
      <c r="U86" s="20"/>
      <c r="V86" s="56"/>
      <c r="W86" s="20"/>
      <c r="X86" s="20"/>
      <c r="Y86" s="17"/>
      <c r="Z86" s="20"/>
    </row>
    <row r="87" spans="3:26">
      <c r="C87" s="6"/>
      <c r="D87" s="48"/>
      <c r="E87" s="41"/>
      <c r="F87" s="6"/>
      <c r="H87" s="6"/>
      <c r="I87" s="55"/>
      <c r="J87" s="12"/>
      <c r="K87" s="20"/>
      <c r="L87" s="20"/>
      <c r="M87" s="20"/>
      <c r="N87" s="20"/>
      <c r="O87" s="20"/>
      <c r="P87" s="20"/>
      <c r="Q87" s="56"/>
      <c r="R87" s="57"/>
      <c r="S87" s="58"/>
      <c r="T87" s="20"/>
      <c r="U87" s="20"/>
      <c r="V87" s="56"/>
      <c r="W87" s="20"/>
      <c r="X87" s="20"/>
      <c r="Y87" s="17"/>
      <c r="Z87" s="20"/>
    </row>
    <row r="88" spans="3:26">
      <c r="C88" s="6"/>
      <c r="D88" s="48"/>
      <c r="E88" s="41"/>
      <c r="F88" s="6"/>
      <c r="H88" s="6"/>
      <c r="I88" s="55"/>
      <c r="J88" s="12"/>
      <c r="K88" s="20"/>
      <c r="L88" s="20"/>
      <c r="M88" s="20"/>
      <c r="N88" s="20"/>
      <c r="O88" s="20"/>
      <c r="P88" s="20"/>
      <c r="Q88" s="56"/>
      <c r="R88" s="57"/>
      <c r="S88" s="58"/>
      <c r="T88" s="20"/>
      <c r="U88" s="20"/>
      <c r="V88" s="56"/>
      <c r="W88" s="20"/>
      <c r="X88" s="20"/>
      <c r="Y88" s="17"/>
      <c r="Z88" s="20"/>
    </row>
    <row r="89" spans="3:26">
      <c r="C89" s="6"/>
      <c r="D89" s="48"/>
      <c r="E89" s="41"/>
      <c r="F89" s="6"/>
      <c r="H89" s="6"/>
      <c r="I89" s="55"/>
      <c r="J89" s="12"/>
      <c r="K89" s="20"/>
      <c r="L89" s="20"/>
      <c r="M89" s="20"/>
      <c r="N89" s="20"/>
      <c r="O89" s="20"/>
      <c r="P89" s="20"/>
      <c r="Q89" s="56"/>
      <c r="R89" s="57"/>
      <c r="S89" s="58"/>
      <c r="T89" s="20"/>
      <c r="U89" s="20"/>
      <c r="V89" s="56"/>
      <c r="W89" s="20"/>
      <c r="X89" s="20"/>
      <c r="Y89" s="17"/>
      <c r="Z89" s="20"/>
    </row>
    <row r="90" spans="3:26">
      <c r="C90" s="6"/>
      <c r="D90" s="48"/>
      <c r="E90" s="41"/>
      <c r="F90" s="6"/>
      <c r="H90" s="6"/>
      <c r="I90" s="55"/>
      <c r="J90" s="12"/>
      <c r="K90" s="20"/>
      <c r="L90" s="20"/>
      <c r="M90" s="20"/>
      <c r="N90" s="20"/>
      <c r="O90" s="20"/>
      <c r="P90" s="20"/>
      <c r="Q90" s="56"/>
      <c r="R90" s="57"/>
      <c r="S90" s="58"/>
      <c r="T90" s="20"/>
      <c r="U90" s="20"/>
      <c r="V90" s="56"/>
      <c r="W90" s="20"/>
      <c r="X90" s="20"/>
      <c r="Y90" s="17"/>
      <c r="Z90" s="20"/>
    </row>
    <row r="91" spans="3:26">
      <c r="C91" s="6"/>
      <c r="D91" s="48"/>
      <c r="E91" s="41"/>
      <c r="F91" s="6"/>
      <c r="H91" s="6"/>
      <c r="I91" s="55"/>
      <c r="J91" s="12"/>
      <c r="K91" s="20"/>
      <c r="L91" s="20"/>
      <c r="M91" s="20"/>
      <c r="N91" s="20"/>
      <c r="O91" s="20"/>
      <c r="P91" s="20"/>
      <c r="Q91" s="56"/>
      <c r="R91" s="57"/>
      <c r="S91" s="58"/>
      <c r="T91" s="20"/>
      <c r="U91" s="20"/>
      <c r="V91" s="56"/>
      <c r="W91" s="20"/>
      <c r="X91" s="20"/>
      <c r="Y91" s="17"/>
      <c r="Z91" s="20"/>
    </row>
    <row r="92" spans="3:26">
      <c r="C92" s="6"/>
      <c r="D92" s="48"/>
      <c r="E92" s="41"/>
      <c r="F92" s="6"/>
      <c r="H92" s="6"/>
      <c r="I92" s="55"/>
      <c r="J92" s="12"/>
      <c r="K92" s="20"/>
      <c r="L92" s="20"/>
      <c r="M92" s="20"/>
      <c r="N92" s="20"/>
      <c r="O92" s="20"/>
      <c r="P92" s="20"/>
      <c r="Q92" s="56"/>
      <c r="R92" s="57"/>
      <c r="S92" s="58"/>
      <c r="T92" s="20"/>
      <c r="U92" s="20"/>
      <c r="V92" s="56"/>
      <c r="W92" s="20"/>
      <c r="X92" s="20"/>
      <c r="Y92" s="17"/>
      <c r="Z92" s="20"/>
    </row>
    <row r="93" spans="3:26">
      <c r="C93" s="6"/>
      <c r="D93" s="48"/>
      <c r="E93" s="41"/>
      <c r="F93" s="6"/>
      <c r="H93" s="6"/>
      <c r="I93" s="55"/>
      <c r="J93" s="12"/>
      <c r="K93" s="20"/>
      <c r="L93" s="20"/>
      <c r="M93" s="20"/>
      <c r="N93" s="20"/>
      <c r="O93" s="20"/>
      <c r="P93" s="20"/>
      <c r="Q93" s="56"/>
      <c r="R93" s="57"/>
      <c r="S93" s="58"/>
      <c r="T93" s="20"/>
      <c r="U93" s="20"/>
      <c r="V93" s="56"/>
      <c r="W93" s="20"/>
      <c r="X93" s="20"/>
      <c r="Y93" s="17"/>
      <c r="Z93" s="20"/>
    </row>
    <row r="94" spans="3:26">
      <c r="C94" s="6"/>
      <c r="D94" s="48"/>
      <c r="E94" s="41"/>
      <c r="F94" s="6"/>
      <c r="H94" s="6"/>
      <c r="I94" s="55"/>
      <c r="J94" s="12"/>
      <c r="K94" s="20"/>
      <c r="L94" s="20"/>
      <c r="M94" s="20"/>
      <c r="N94" s="20"/>
      <c r="O94" s="20"/>
      <c r="P94" s="20"/>
      <c r="Q94" s="56"/>
      <c r="R94" s="57"/>
      <c r="S94" s="58"/>
      <c r="T94" s="20"/>
      <c r="U94" s="20"/>
      <c r="V94" s="56"/>
      <c r="W94" s="20"/>
      <c r="X94" s="20"/>
      <c r="Y94" s="17"/>
      <c r="Z94" s="20"/>
    </row>
    <row r="95" spans="3:26">
      <c r="C95" s="6"/>
      <c r="D95" s="48"/>
      <c r="E95" s="41"/>
      <c r="F95" s="6"/>
      <c r="H95" s="6"/>
      <c r="I95" s="55"/>
      <c r="J95" s="12"/>
      <c r="K95" s="20"/>
      <c r="L95" s="20"/>
      <c r="M95" s="20"/>
      <c r="N95" s="20"/>
      <c r="O95" s="20"/>
      <c r="P95" s="20"/>
      <c r="Q95" s="56"/>
      <c r="R95" s="57"/>
      <c r="S95" s="58"/>
      <c r="T95" s="20"/>
      <c r="U95" s="20"/>
      <c r="V95" s="56"/>
      <c r="W95" s="20"/>
      <c r="X95" s="20"/>
      <c r="Y95" s="17"/>
      <c r="Z95" s="20"/>
    </row>
    <row r="96" spans="3:26">
      <c r="C96" s="6"/>
      <c r="D96" s="48"/>
      <c r="E96" s="41"/>
      <c r="F96" s="6"/>
      <c r="H96" s="6"/>
      <c r="I96" s="55"/>
      <c r="J96" s="12"/>
      <c r="K96" s="20"/>
      <c r="L96" s="20"/>
      <c r="M96" s="20"/>
      <c r="N96" s="20"/>
      <c r="O96" s="20"/>
      <c r="P96" s="20"/>
      <c r="Q96" s="56"/>
      <c r="R96" s="57"/>
      <c r="S96" s="58"/>
      <c r="T96" s="20"/>
      <c r="U96" s="20"/>
      <c r="V96" s="56"/>
      <c r="W96" s="20"/>
      <c r="X96" s="20"/>
      <c r="Y96" s="17"/>
      <c r="Z96" s="20"/>
    </row>
    <row r="97" spans="3:26">
      <c r="C97" s="6"/>
      <c r="D97" s="48"/>
      <c r="E97" s="41"/>
      <c r="F97" s="6"/>
      <c r="H97" s="6"/>
      <c r="I97" s="55"/>
      <c r="J97" s="12"/>
      <c r="K97" s="20"/>
      <c r="L97" s="20"/>
      <c r="M97" s="20"/>
      <c r="N97" s="20"/>
      <c r="O97" s="20"/>
      <c r="P97" s="20"/>
      <c r="Q97" s="56"/>
      <c r="R97" s="57"/>
      <c r="S97" s="58"/>
      <c r="T97" s="20"/>
      <c r="U97" s="20"/>
      <c r="V97" s="56"/>
      <c r="W97" s="20"/>
      <c r="X97" s="20"/>
      <c r="Y97" s="17"/>
      <c r="Z97" s="20"/>
    </row>
    <row r="98" spans="3:26">
      <c r="C98" s="6"/>
      <c r="D98" s="48"/>
      <c r="E98" s="41"/>
      <c r="F98" s="6"/>
      <c r="H98" s="6"/>
      <c r="I98" s="55"/>
      <c r="J98" s="12"/>
      <c r="K98" s="20"/>
      <c r="L98" s="20"/>
      <c r="M98" s="20"/>
      <c r="N98" s="20"/>
      <c r="O98" s="20"/>
      <c r="P98" s="20"/>
      <c r="Q98" s="56"/>
      <c r="R98" s="57"/>
      <c r="S98" s="58"/>
      <c r="T98" s="20"/>
      <c r="U98" s="20"/>
      <c r="V98" s="56"/>
      <c r="W98" s="20"/>
      <c r="X98" s="20"/>
      <c r="Y98" s="17"/>
      <c r="Z98" s="20"/>
    </row>
    <row r="99" spans="3:26">
      <c r="C99" s="6"/>
      <c r="D99" s="48"/>
      <c r="E99" s="41"/>
      <c r="F99" s="6"/>
      <c r="H99" s="6"/>
      <c r="I99" s="55"/>
      <c r="J99" s="12"/>
      <c r="K99" s="20"/>
      <c r="L99" s="20"/>
      <c r="M99" s="20"/>
      <c r="N99" s="20"/>
      <c r="O99" s="20"/>
      <c r="P99" s="20"/>
      <c r="Q99" s="56"/>
      <c r="R99" s="57"/>
      <c r="S99" s="58"/>
      <c r="T99" s="20"/>
      <c r="U99" s="20"/>
      <c r="V99" s="56"/>
      <c r="W99" s="20"/>
      <c r="X99" s="20"/>
      <c r="Y99" s="17"/>
      <c r="Z99" s="20"/>
    </row>
    <row r="100" spans="3:26">
      <c r="C100" s="6"/>
      <c r="D100" s="48"/>
      <c r="E100" s="41"/>
      <c r="F100" s="6"/>
      <c r="H100" s="6"/>
      <c r="I100" s="55"/>
      <c r="J100" s="12"/>
      <c r="K100" s="20"/>
      <c r="L100" s="20"/>
      <c r="M100" s="20"/>
      <c r="N100" s="20"/>
      <c r="O100" s="20"/>
      <c r="P100" s="20"/>
      <c r="Q100" s="56"/>
      <c r="R100" s="57"/>
      <c r="S100" s="58"/>
      <c r="T100" s="20"/>
      <c r="U100" s="20"/>
      <c r="V100" s="56"/>
      <c r="W100" s="20"/>
      <c r="X100" s="20"/>
      <c r="Y100" s="17"/>
      <c r="Z100" s="20"/>
    </row>
    <row r="101" spans="3:26">
      <c r="C101" s="6"/>
      <c r="D101" s="48"/>
      <c r="E101" s="41"/>
      <c r="F101" s="6"/>
      <c r="H101" s="6"/>
      <c r="I101" s="55"/>
      <c r="J101" s="12"/>
      <c r="K101" s="20"/>
      <c r="L101" s="20"/>
      <c r="M101" s="20"/>
      <c r="N101" s="20"/>
      <c r="O101" s="20"/>
      <c r="P101" s="20"/>
      <c r="Q101" s="56"/>
      <c r="R101" s="57"/>
      <c r="S101" s="58"/>
      <c r="T101" s="20"/>
      <c r="U101" s="20"/>
      <c r="V101" s="56"/>
      <c r="W101" s="20"/>
      <c r="X101" s="20"/>
      <c r="Y101" s="17"/>
      <c r="Z101" s="20"/>
    </row>
    <row r="102" spans="3:26">
      <c r="C102" s="6"/>
      <c r="D102" s="48"/>
      <c r="E102" s="41"/>
      <c r="F102" s="6"/>
      <c r="H102" s="6"/>
      <c r="I102" s="55"/>
      <c r="J102" s="12"/>
      <c r="K102" s="20"/>
      <c r="L102" s="20"/>
      <c r="M102" s="20"/>
      <c r="N102" s="20"/>
      <c r="O102" s="20"/>
      <c r="P102" s="20"/>
      <c r="Q102" s="56"/>
      <c r="R102" s="57"/>
      <c r="S102" s="58"/>
      <c r="T102" s="20"/>
      <c r="U102" s="20"/>
      <c r="V102" s="56"/>
      <c r="W102" s="20"/>
      <c r="X102" s="20"/>
      <c r="Y102" s="17"/>
      <c r="Z102" s="20"/>
    </row>
    <row r="103" spans="3:26">
      <c r="C103" s="6"/>
      <c r="D103" s="48"/>
      <c r="E103" s="41"/>
      <c r="F103" s="6"/>
      <c r="H103" s="6"/>
      <c r="I103" s="55"/>
      <c r="J103" s="12"/>
      <c r="K103" s="20"/>
      <c r="L103" s="20"/>
      <c r="M103" s="20"/>
      <c r="N103" s="20"/>
      <c r="O103" s="20"/>
      <c r="P103" s="20"/>
      <c r="Q103" s="56"/>
      <c r="R103" s="57"/>
      <c r="S103" s="58"/>
      <c r="T103" s="20"/>
      <c r="U103" s="20"/>
      <c r="V103" s="56"/>
      <c r="W103" s="20"/>
      <c r="X103" s="20"/>
      <c r="Y103" s="17"/>
      <c r="Z103" s="20"/>
    </row>
    <row r="104" spans="3:26">
      <c r="C104" s="6"/>
      <c r="D104" s="48"/>
      <c r="E104" s="41"/>
      <c r="F104" s="6"/>
      <c r="H104" s="6"/>
      <c r="I104" s="55"/>
      <c r="J104" s="12"/>
      <c r="K104" s="20"/>
      <c r="L104" s="20"/>
      <c r="M104" s="20"/>
      <c r="N104" s="20"/>
      <c r="O104" s="20"/>
      <c r="P104" s="20"/>
      <c r="Q104" s="56"/>
      <c r="R104" s="57"/>
      <c r="S104" s="58"/>
      <c r="T104" s="20"/>
      <c r="U104" s="20"/>
      <c r="V104" s="56"/>
      <c r="W104" s="20"/>
      <c r="X104" s="20"/>
      <c r="Y104" s="17"/>
      <c r="Z104" s="20"/>
    </row>
    <row r="105" spans="3:26">
      <c r="C105" s="6"/>
      <c r="D105" s="48"/>
      <c r="E105" s="41"/>
      <c r="F105" s="6"/>
      <c r="H105" s="6"/>
      <c r="I105" s="55"/>
      <c r="J105" s="12"/>
      <c r="K105" s="20"/>
      <c r="L105" s="20"/>
      <c r="M105" s="20"/>
      <c r="N105" s="20"/>
      <c r="O105" s="20"/>
      <c r="P105" s="20"/>
      <c r="Q105" s="56"/>
      <c r="R105" s="57"/>
      <c r="S105" s="58"/>
      <c r="T105" s="20"/>
      <c r="U105" s="20"/>
      <c r="V105" s="56"/>
      <c r="W105" s="20"/>
      <c r="X105" s="20"/>
      <c r="Y105" s="17"/>
      <c r="Z105" s="20"/>
    </row>
    <row r="106" spans="3:26">
      <c r="C106" s="6"/>
      <c r="D106" s="48"/>
      <c r="E106" s="41"/>
      <c r="F106" s="6"/>
      <c r="H106" s="6"/>
      <c r="I106" s="55"/>
      <c r="J106" s="12"/>
      <c r="K106" s="20"/>
      <c r="L106" s="20"/>
      <c r="M106" s="20"/>
      <c r="N106" s="20"/>
      <c r="O106" s="20"/>
      <c r="P106" s="20"/>
      <c r="Q106" s="56"/>
      <c r="R106" s="57"/>
      <c r="S106" s="58"/>
      <c r="T106" s="20"/>
      <c r="U106" s="20"/>
      <c r="V106" s="56"/>
      <c r="W106" s="20"/>
      <c r="X106" s="20"/>
      <c r="Y106" s="17"/>
      <c r="Z106" s="20"/>
    </row>
    <row r="107" spans="3:26">
      <c r="C107" s="6"/>
      <c r="D107" s="48"/>
      <c r="E107" s="41"/>
      <c r="F107" s="6"/>
      <c r="H107" s="6"/>
      <c r="I107" s="55"/>
      <c r="J107" s="12"/>
      <c r="K107" s="20"/>
      <c r="L107" s="20"/>
      <c r="M107" s="20"/>
      <c r="N107" s="20"/>
      <c r="O107" s="20"/>
      <c r="P107" s="20"/>
      <c r="Q107" s="56"/>
      <c r="R107" s="57"/>
      <c r="S107" s="58"/>
      <c r="T107" s="20"/>
      <c r="U107" s="20"/>
      <c r="V107" s="56"/>
      <c r="W107" s="20"/>
      <c r="X107" s="20"/>
      <c r="Y107" s="17"/>
      <c r="Z107" s="20"/>
    </row>
    <row r="108" spans="3:26">
      <c r="C108" s="6"/>
      <c r="D108" s="48"/>
      <c r="E108" s="41"/>
      <c r="F108" s="6"/>
      <c r="H108" s="6"/>
      <c r="I108" s="55"/>
      <c r="J108" s="12"/>
      <c r="K108" s="20"/>
      <c r="L108" s="20"/>
      <c r="M108" s="20"/>
      <c r="N108" s="20"/>
      <c r="O108" s="20"/>
      <c r="P108" s="20"/>
      <c r="Q108" s="56"/>
      <c r="R108" s="57"/>
      <c r="S108" s="58"/>
      <c r="T108" s="20"/>
      <c r="U108" s="20"/>
      <c r="V108" s="56"/>
      <c r="W108" s="20"/>
      <c r="X108" s="20"/>
      <c r="Y108" s="17"/>
      <c r="Z108" s="20"/>
    </row>
    <row r="109" spans="3:26">
      <c r="C109" s="6"/>
      <c r="D109" s="48"/>
      <c r="E109" s="41"/>
      <c r="F109" s="6"/>
      <c r="H109" s="6"/>
      <c r="I109" s="55"/>
      <c r="J109" s="12"/>
      <c r="K109" s="20"/>
      <c r="L109" s="20"/>
      <c r="M109" s="20"/>
      <c r="N109" s="20"/>
      <c r="O109" s="20"/>
      <c r="P109" s="20"/>
      <c r="Q109" s="56"/>
      <c r="R109" s="57"/>
      <c r="S109" s="58"/>
      <c r="T109" s="20"/>
      <c r="U109" s="20"/>
      <c r="V109" s="56"/>
      <c r="W109" s="20"/>
      <c r="X109" s="20"/>
      <c r="Y109" s="17"/>
      <c r="Z109" s="20"/>
    </row>
    <row r="110" spans="3:26">
      <c r="C110" s="6"/>
      <c r="D110" s="48"/>
      <c r="E110" s="41"/>
      <c r="F110" s="6"/>
      <c r="H110" s="6"/>
      <c r="I110" s="55"/>
      <c r="J110" s="12"/>
      <c r="K110" s="20"/>
      <c r="L110" s="20"/>
      <c r="M110" s="20"/>
      <c r="N110" s="20"/>
      <c r="O110" s="20"/>
      <c r="P110" s="20"/>
      <c r="Q110" s="56"/>
      <c r="R110" s="57"/>
      <c r="S110" s="58"/>
      <c r="T110" s="20"/>
      <c r="U110" s="20"/>
      <c r="V110" s="56"/>
      <c r="W110" s="20"/>
      <c r="X110" s="20"/>
      <c r="Y110" s="17"/>
      <c r="Z110" s="20"/>
    </row>
    <row r="111" spans="3:26">
      <c r="C111" s="6"/>
      <c r="D111" s="48"/>
      <c r="E111" s="41"/>
      <c r="F111" s="6"/>
      <c r="H111" s="6"/>
      <c r="I111" s="55"/>
      <c r="J111" s="12"/>
      <c r="K111" s="20"/>
      <c r="L111" s="20"/>
      <c r="M111" s="20"/>
      <c r="N111" s="20"/>
      <c r="O111" s="20"/>
      <c r="P111" s="20"/>
      <c r="Q111" s="56"/>
      <c r="R111" s="57"/>
      <c r="S111" s="58"/>
      <c r="T111" s="20"/>
      <c r="U111" s="20"/>
      <c r="V111" s="56"/>
      <c r="W111" s="20"/>
      <c r="X111" s="20"/>
      <c r="Y111" s="17"/>
      <c r="Z111" s="20"/>
    </row>
    <row r="112" spans="3:26">
      <c r="C112" s="6"/>
      <c r="D112" s="48"/>
      <c r="E112" s="41"/>
      <c r="F112" s="6"/>
      <c r="H112" s="6"/>
      <c r="I112" s="55"/>
      <c r="J112" s="12"/>
      <c r="K112" s="20"/>
      <c r="L112" s="20"/>
      <c r="M112" s="20"/>
      <c r="N112" s="20"/>
      <c r="O112" s="20"/>
      <c r="P112" s="20"/>
      <c r="Q112" s="56"/>
      <c r="R112" s="57"/>
      <c r="S112" s="58"/>
      <c r="T112" s="20"/>
      <c r="U112" s="20"/>
      <c r="V112" s="56"/>
      <c r="W112" s="20"/>
      <c r="X112" s="20"/>
      <c r="Y112" s="17"/>
      <c r="Z112" s="20"/>
    </row>
    <row r="113" spans="3:26">
      <c r="C113" s="6"/>
      <c r="D113" s="48"/>
      <c r="E113" s="41"/>
      <c r="F113" s="6"/>
      <c r="H113" s="6"/>
      <c r="I113" s="55"/>
      <c r="J113" s="12"/>
      <c r="K113" s="20"/>
      <c r="L113" s="20"/>
      <c r="M113" s="20"/>
      <c r="N113" s="20"/>
      <c r="O113" s="20"/>
      <c r="P113" s="20"/>
      <c r="Q113" s="56"/>
      <c r="R113" s="57"/>
      <c r="S113" s="58"/>
      <c r="T113" s="20"/>
      <c r="U113" s="20"/>
      <c r="V113" s="56"/>
      <c r="W113" s="20"/>
      <c r="X113" s="20"/>
      <c r="Y113" s="17"/>
      <c r="Z113" s="20"/>
    </row>
    <row r="114" spans="3:26">
      <c r="C114" s="6"/>
      <c r="D114" s="48"/>
      <c r="E114" s="41"/>
      <c r="F114" s="6"/>
      <c r="H114" s="6"/>
      <c r="I114" s="55"/>
      <c r="J114" s="12"/>
      <c r="K114" s="20"/>
      <c r="L114" s="20"/>
      <c r="M114" s="20"/>
      <c r="N114" s="20"/>
      <c r="O114" s="20"/>
      <c r="P114" s="20"/>
      <c r="Q114" s="56"/>
      <c r="R114" s="57"/>
      <c r="S114" s="58"/>
      <c r="T114" s="20"/>
      <c r="U114" s="20"/>
      <c r="V114" s="56"/>
      <c r="W114" s="20"/>
      <c r="X114" s="20"/>
      <c r="Y114" s="17"/>
      <c r="Z114" s="20"/>
    </row>
    <row r="115" spans="3:26">
      <c r="C115" s="6"/>
      <c r="D115" s="48"/>
      <c r="E115" s="41"/>
      <c r="F115" s="6"/>
      <c r="H115" s="6"/>
      <c r="I115" s="55"/>
      <c r="J115" s="12"/>
      <c r="K115" s="20"/>
      <c r="L115" s="20"/>
      <c r="M115" s="20"/>
      <c r="N115" s="20"/>
      <c r="O115" s="20"/>
      <c r="P115" s="20"/>
      <c r="Q115" s="56"/>
      <c r="R115" s="57"/>
      <c r="S115" s="58"/>
      <c r="T115" s="20"/>
      <c r="U115" s="20"/>
      <c r="V115" s="56"/>
      <c r="W115" s="20"/>
      <c r="X115" s="20"/>
      <c r="Y115" s="17"/>
      <c r="Z115" s="20"/>
    </row>
    <row r="116" spans="3:26">
      <c r="C116" s="6"/>
      <c r="D116" s="48"/>
      <c r="E116" s="41"/>
      <c r="F116" s="6"/>
      <c r="H116" s="6"/>
      <c r="I116" s="55"/>
      <c r="J116" s="12"/>
      <c r="K116" s="20"/>
      <c r="L116" s="20"/>
      <c r="M116" s="20"/>
      <c r="N116" s="20"/>
      <c r="O116" s="20"/>
      <c r="P116" s="20"/>
      <c r="Q116" s="56"/>
      <c r="R116" s="57"/>
      <c r="S116" s="58"/>
      <c r="T116" s="20"/>
      <c r="U116" s="20"/>
      <c r="V116" s="56"/>
      <c r="W116" s="20"/>
      <c r="X116" s="20"/>
      <c r="Y116" s="17"/>
      <c r="Z116" s="20"/>
    </row>
    <row r="117" spans="3:26">
      <c r="C117" s="6"/>
      <c r="D117" s="48"/>
      <c r="E117" s="41"/>
      <c r="F117" s="6"/>
      <c r="H117" s="6"/>
      <c r="I117" s="55"/>
      <c r="J117" s="12"/>
      <c r="K117" s="20"/>
      <c r="L117" s="20"/>
      <c r="M117" s="20"/>
      <c r="N117" s="20"/>
      <c r="O117" s="20"/>
      <c r="P117" s="20"/>
      <c r="Q117" s="56"/>
      <c r="R117" s="57"/>
      <c r="S117" s="58"/>
      <c r="T117" s="20"/>
      <c r="U117" s="20"/>
      <c r="V117" s="56"/>
      <c r="W117" s="20"/>
      <c r="X117" s="20"/>
      <c r="Y117" s="17"/>
      <c r="Z117" s="20"/>
    </row>
    <row r="118" spans="3:26">
      <c r="C118" s="6"/>
      <c r="D118" s="48"/>
      <c r="E118" s="41"/>
      <c r="F118" s="6"/>
      <c r="H118" s="6"/>
      <c r="I118" s="55"/>
      <c r="J118" s="12"/>
      <c r="K118" s="20"/>
      <c r="L118" s="20"/>
      <c r="M118" s="20"/>
      <c r="N118" s="20"/>
      <c r="O118" s="20"/>
      <c r="P118" s="20"/>
      <c r="Q118" s="56"/>
      <c r="R118" s="57"/>
      <c r="S118" s="58"/>
      <c r="T118" s="20"/>
      <c r="U118" s="20"/>
      <c r="V118" s="56"/>
      <c r="W118" s="20"/>
      <c r="X118" s="20"/>
      <c r="Y118" s="17"/>
      <c r="Z118" s="20"/>
    </row>
    <row r="119" spans="3:26">
      <c r="C119" s="6"/>
      <c r="D119" s="48"/>
      <c r="E119" s="41"/>
      <c r="F119" s="6"/>
      <c r="H119" s="6"/>
      <c r="I119" s="55"/>
      <c r="J119" s="12"/>
      <c r="K119" s="20"/>
      <c r="L119" s="20"/>
      <c r="M119" s="20"/>
      <c r="N119" s="20"/>
      <c r="O119" s="20"/>
      <c r="P119" s="20"/>
      <c r="Q119" s="56"/>
      <c r="R119" s="57"/>
      <c r="S119" s="58"/>
      <c r="T119" s="20"/>
      <c r="U119" s="20"/>
      <c r="V119" s="56"/>
      <c r="W119" s="20"/>
      <c r="X119" s="20"/>
      <c r="Y119" s="17"/>
      <c r="Z119" s="20"/>
    </row>
    <row r="120" spans="3:26">
      <c r="C120" s="6"/>
      <c r="D120" s="48"/>
      <c r="E120" s="41"/>
      <c r="F120" s="6"/>
      <c r="H120" s="6"/>
      <c r="I120" s="55"/>
      <c r="J120" s="12"/>
      <c r="K120" s="20"/>
      <c r="L120" s="20"/>
      <c r="M120" s="20"/>
      <c r="N120" s="20"/>
      <c r="O120" s="20"/>
      <c r="P120" s="20"/>
      <c r="Q120" s="56"/>
      <c r="R120" s="57"/>
      <c r="S120" s="58"/>
      <c r="T120" s="20"/>
      <c r="U120" s="20"/>
      <c r="V120" s="56"/>
      <c r="W120" s="20"/>
      <c r="X120" s="20"/>
      <c r="Y120" s="17"/>
      <c r="Z120" s="20"/>
    </row>
    <row r="121" spans="3:26">
      <c r="C121" s="6"/>
      <c r="D121" s="48"/>
      <c r="E121" s="41"/>
      <c r="F121" s="6"/>
      <c r="H121" s="6"/>
      <c r="I121" s="55"/>
      <c r="J121" s="12"/>
      <c r="K121" s="20"/>
      <c r="L121" s="20"/>
      <c r="M121" s="20"/>
      <c r="N121" s="20"/>
      <c r="O121" s="20"/>
      <c r="P121" s="20"/>
      <c r="Q121" s="56"/>
      <c r="R121" s="57"/>
      <c r="S121" s="58"/>
      <c r="T121" s="20"/>
      <c r="U121" s="20"/>
      <c r="V121" s="56"/>
      <c r="W121" s="20"/>
      <c r="X121" s="20"/>
      <c r="Y121" s="17"/>
      <c r="Z121" s="20"/>
    </row>
    <row r="122" spans="3:26">
      <c r="C122" s="6"/>
      <c r="D122" s="48"/>
      <c r="E122" s="41"/>
      <c r="F122" s="6"/>
      <c r="H122" s="6"/>
      <c r="I122" s="55"/>
      <c r="J122" s="12"/>
      <c r="K122" s="20"/>
      <c r="L122" s="20"/>
      <c r="M122" s="20"/>
      <c r="N122" s="20"/>
      <c r="O122" s="20"/>
      <c r="P122" s="20"/>
      <c r="Q122" s="56"/>
      <c r="R122" s="57"/>
      <c r="S122" s="58"/>
      <c r="T122" s="20"/>
      <c r="U122" s="20"/>
      <c r="V122" s="56"/>
      <c r="W122" s="20"/>
      <c r="X122" s="20"/>
      <c r="Y122" s="17"/>
      <c r="Z122" s="20"/>
    </row>
    <row r="123" spans="3:26">
      <c r="C123" s="6"/>
      <c r="D123" s="48"/>
      <c r="E123" s="41"/>
      <c r="F123" s="6"/>
      <c r="H123" s="6"/>
      <c r="I123" s="55"/>
      <c r="J123" s="12"/>
      <c r="K123" s="20"/>
      <c r="L123" s="20"/>
      <c r="M123" s="20"/>
      <c r="N123" s="20"/>
      <c r="O123" s="20"/>
      <c r="P123" s="20"/>
      <c r="Q123" s="56"/>
      <c r="R123" s="57"/>
      <c r="S123" s="58"/>
      <c r="T123" s="20"/>
      <c r="U123" s="20"/>
      <c r="V123" s="56"/>
      <c r="W123" s="20"/>
      <c r="X123" s="20"/>
      <c r="Y123" s="17"/>
      <c r="Z123" s="20"/>
    </row>
    <row r="124" spans="3:26">
      <c r="C124" s="6"/>
      <c r="D124" s="48"/>
      <c r="E124" s="41"/>
      <c r="F124" s="6"/>
      <c r="H124" s="6"/>
      <c r="I124" s="55"/>
      <c r="J124" s="12"/>
      <c r="K124" s="20"/>
      <c r="L124" s="20"/>
      <c r="M124" s="20"/>
      <c r="N124" s="20"/>
      <c r="O124" s="20"/>
      <c r="P124" s="20"/>
      <c r="Q124" s="56"/>
      <c r="R124" s="57"/>
      <c r="S124" s="58"/>
      <c r="T124" s="20"/>
      <c r="U124" s="20"/>
      <c r="V124" s="56"/>
      <c r="W124" s="20"/>
      <c r="X124" s="20"/>
      <c r="Y124" s="17"/>
      <c r="Z124" s="20"/>
    </row>
    <row r="125" spans="3:26">
      <c r="C125" s="6"/>
      <c r="D125" s="48"/>
      <c r="E125" s="41"/>
      <c r="F125" s="6"/>
      <c r="H125" s="6"/>
      <c r="I125" s="55"/>
      <c r="J125" s="12"/>
      <c r="K125" s="20"/>
      <c r="L125" s="20"/>
      <c r="M125" s="20"/>
      <c r="N125" s="20"/>
      <c r="O125" s="20"/>
      <c r="P125" s="20"/>
      <c r="Q125" s="56"/>
      <c r="R125" s="57"/>
      <c r="S125" s="58"/>
      <c r="T125" s="20"/>
      <c r="U125" s="20"/>
      <c r="V125" s="56"/>
      <c r="W125" s="20"/>
      <c r="X125" s="20"/>
      <c r="Y125" s="17"/>
      <c r="Z125" s="20"/>
    </row>
    <row r="126" spans="3:26">
      <c r="C126" s="6"/>
      <c r="D126" s="48"/>
      <c r="E126" s="41"/>
      <c r="F126" s="6"/>
      <c r="H126" s="6"/>
      <c r="I126" s="55"/>
      <c r="J126" s="12"/>
      <c r="K126" s="20"/>
      <c r="L126" s="20"/>
      <c r="M126" s="20"/>
      <c r="N126" s="20"/>
      <c r="O126" s="20"/>
      <c r="P126" s="20"/>
      <c r="Q126" s="56"/>
      <c r="R126" s="57"/>
      <c r="S126" s="58"/>
      <c r="T126" s="20"/>
      <c r="U126" s="20"/>
      <c r="V126" s="56"/>
      <c r="W126" s="20"/>
      <c r="X126" s="20"/>
      <c r="Y126" s="17"/>
      <c r="Z126" s="20"/>
    </row>
    <row r="127" spans="3:26">
      <c r="C127" s="6"/>
      <c r="D127" s="48"/>
      <c r="E127" s="41"/>
      <c r="F127" s="6"/>
      <c r="H127" s="6"/>
      <c r="I127" s="55"/>
      <c r="J127" s="12"/>
      <c r="K127" s="20"/>
      <c r="L127" s="20"/>
      <c r="M127" s="20"/>
      <c r="N127" s="20"/>
      <c r="O127" s="20"/>
      <c r="P127" s="20"/>
      <c r="Q127" s="56"/>
      <c r="R127" s="57"/>
      <c r="S127" s="58"/>
      <c r="T127" s="20"/>
      <c r="U127" s="20"/>
      <c r="V127" s="56"/>
      <c r="W127" s="20"/>
      <c r="X127" s="20"/>
      <c r="Y127" s="17"/>
      <c r="Z127" s="20"/>
    </row>
    <row r="128" spans="3:26">
      <c r="C128" s="6"/>
      <c r="D128" s="48"/>
      <c r="E128" s="41"/>
      <c r="F128" s="6"/>
      <c r="H128" s="6"/>
      <c r="I128" s="55"/>
      <c r="J128" s="12"/>
      <c r="K128" s="20"/>
      <c r="L128" s="20"/>
      <c r="M128" s="20"/>
      <c r="N128" s="20"/>
      <c r="O128" s="20"/>
      <c r="P128" s="20"/>
      <c r="Q128" s="56"/>
      <c r="R128" s="57"/>
      <c r="S128" s="58"/>
      <c r="T128" s="20"/>
      <c r="U128" s="20"/>
      <c r="V128" s="56"/>
      <c r="W128" s="20"/>
      <c r="X128" s="20"/>
      <c r="Y128" s="17"/>
      <c r="Z128" s="20"/>
    </row>
    <row r="129" spans="3:26">
      <c r="C129" s="6"/>
      <c r="D129" s="48"/>
      <c r="E129" s="41"/>
      <c r="F129" s="6"/>
      <c r="H129" s="6"/>
      <c r="I129" s="55"/>
      <c r="J129" s="12"/>
      <c r="K129" s="20"/>
      <c r="L129" s="20"/>
      <c r="M129" s="20"/>
      <c r="N129" s="20"/>
      <c r="O129" s="20"/>
      <c r="P129" s="20"/>
      <c r="Q129" s="56"/>
      <c r="R129" s="57"/>
      <c r="S129" s="58"/>
      <c r="T129" s="20"/>
      <c r="U129" s="20"/>
      <c r="V129" s="56"/>
      <c r="W129" s="20"/>
      <c r="X129" s="20"/>
      <c r="Y129" s="17"/>
      <c r="Z129" s="20"/>
    </row>
    <row r="130" spans="3:26">
      <c r="C130" s="6"/>
      <c r="D130" s="48"/>
      <c r="E130" s="41"/>
      <c r="F130" s="6"/>
      <c r="H130" s="6"/>
      <c r="I130" s="55"/>
      <c r="J130" s="12"/>
      <c r="K130" s="20"/>
      <c r="L130" s="20"/>
      <c r="M130" s="20"/>
      <c r="N130" s="20"/>
      <c r="O130" s="20"/>
      <c r="P130" s="20"/>
      <c r="Q130" s="56"/>
      <c r="R130" s="57"/>
      <c r="S130" s="58"/>
      <c r="T130" s="20"/>
      <c r="U130" s="20"/>
      <c r="V130" s="56"/>
      <c r="W130" s="20"/>
      <c r="X130" s="20"/>
      <c r="Y130" s="17"/>
      <c r="Z130" s="20"/>
    </row>
    <row r="131" spans="3:26">
      <c r="C131" s="6"/>
      <c r="D131" s="48"/>
      <c r="E131" s="41"/>
      <c r="F131" s="6"/>
      <c r="H131" s="6"/>
      <c r="I131" s="55"/>
      <c r="J131" s="12"/>
      <c r="K131" s="20"/>
      <c r="L131" s="20"/>
      <c r="M131" s="20"/>
      <c r="N131" s="20"/>
      <c r="O131" s="20"/>
      <c r="P131" s="20"/>
      <c r="Q131" s="56"/>
      <c r="R131" s="57"/>
      <c r="S131" s="58"/>
      <c r="T131" s="20"/>
      <c r="U131" s="20"/>
      <c r="V131" s="56"/>
      <c r="W131" s="20"/>
      <c r="X131" s="20"/>
      <c r="Y131" s="17"/>
      <c r="Z131" s="20"/>
    </row>
    <row r="132" spans="3:26">
      <c r="C132" s="6"/>
      <c r="D132" s="48"/>
      <c r="E132" s="41"/>
      <c r="F132" s="6"/>
      <c r="H132" s="6"/>
      <c r="I132" s="55"/>
      <c r="J132" s="12"/>
      <c r="K132" s="20"/>
      <c r="L132" s="20"/>
      <c r="M132" s="20"/>
      <c r="N132" s="20"/>
      <c r="O132" s="20"/>
      <c r="P132" s="20"/>
      <c r="Q132" s="56"/>
      <c r="R132" s="57"/>
      <c r="S132" s="58"/>
      <c r="T132" s="20"/>
      <c r="U132" s="20"/>
      <c r="V132" s="56"/>
      <c r="W132" s="20"/>
      <c r="X132" s="20"/>
      <c r="Y132" s="17"/>
      <c r="Z132" s="20"/>
    </row>
    <row r="133" spans="3:26">
      <c r="C133" s="6"/>
      <c r="D133" s="48"/>
      <c r="E133" s="41"/>
      <c r="F133" s="6"/>
      <c r="H133" s="6"/>
      <c r="I133" s="55"/>
      <c r="J133" s="12"/>
      <c r="K133" s="20"/>
      <c r="L133" s="20"/>
      <c r="M133" s="20"/>
      <c r="N133" s="20"/>
      <c r="O133" s="20"/>
      <c r="P133" s="20"/>
      <c r="Q133" s="56"/>
      <c r="R133" s="57"/>
      <c r="S133" s="58"/>
      <c r="T133" s="20"/>
      <c r="U133" s="20"/>
      <c r="V133" s="56"/>
      <c r="W133" s="20"/>
      <c r="X133" s="20"/>
      <c r="Y133" s="17"/>
      <c r="Z133" s="20"/>
    </row>
    <row r="134" spans="3:26">
      <c r="C134" s="6"/>
      <c r="D134" s="48"/>
      <c r="E134" s="41"/>
      <c r="F134" s="6"/>
      <c r="H134" s="6"/>
      <c r="I134" s="55"/>
      <c r="J134" s="12"/>
      <c r="K134" s="20"/>
      <c r="L134" s="20"/>
      <c r="M134" s="20"/>
      <c r="N134" s="20"/>
      <c r="O134" s="20"/>
      <c r="P134" s="20"/>
      <c r="Q134" s="56"/>
      <c r="R134" s="57"/>
      <c r="S134" s="58"/>
      <c r="T134" s="20"/>
      <c r="U134" s="20"/>
      <c r="V134" s="56"/>
      <c r="W134" s="20"/>
      <c r="X134" s="20"/>
      <c r="Y134" s="17"/>
      <c r="Z134" s="20"/>
    </row>
    <row r="135" spans="3:26">
      <c r="C135" s="6"/>
      <c r="D135" s="48"/>
      <c r="E135" s="41"/>
      <c r="F135" s="6"/>
      <c r="H135" s="6"/>
      <c r="I135" s="55"/>
      <c r="J135" s="12"/>
      <c r="K135" s="20"/>
      <c r="L135" s="20"/>
      <c r="M135" s="20"/>
      <c r="N135" s="20"/>
      <c r="O135" s="20"/>
      <c r="P135" s="20"/>
      <c r="Q135" s="56"/>
      <c r="R135" s="57"/>
      <c r="S135" s="58"/>
      <c r="T135" s="20"/>
      <c r="U135" s="20"/>
      <c r="V135" s="56"/>
      <c r="W135" s="20"/>
      <c r="X135" s="20"/>
      <c r="Y135" s="17"/>
      <c r="Z135" s="20"/>
    </row>
    <row r="136" spans="3:26">
      <c r="C136" s="6"/>
      <c r="D136" s="48"/>
      <c r="E136" s="41"/>
      <c r="F136" s="6"/>
      <c r="H136" s="6"/>
      <c r="I136" s="55"/>
      <c r="J136" s="12"/>
      <c r="K136" s="20"/>
      <c r="L136" s="20"/>
      <c r="M136" s="20"/>
      <c r="N136" s="20"/>
      <c r="O136" s="20"/>
      <c r="P136" s="20"/>
      <c r="Q136" s="56"/>
      <c r="R136" s="57"/>
      <c r="S136" s="58"/>
      <c r="T136" s="20"/>
      <c r="U136" s="20"/>
      <c r="V136" s="56"/>
      <c r="W136" s="20"/>
      <c r="X136" s="20"/>
      <c r="Y136" s="17"/>
      <c r="Z136" s="20"/>
    </row>
    <row r="137" spans="3:26">
      <c r="C137" s="6"/>
      <c r="D137" s="48"/>
      <c r="E137" s="41"/>
      <c r="F137" s="6"/>
      <c r="H137" s="6"/>
      <c r="I137" s="55"/>
      <c r="J137" s="12"/>
      <c r="K137" s="20"/>
      <c r="L137" s="20"/>
      <c r="M137" s="20"/>
      <c r="N137" s="20"/>
      <c r="O137" s="20"/>
      <c r="P137" s="20"/>
      <c r="Q137" s="56"/>
      <c r="R137" s="57"/>
      <c r="S137" s="58"/>
      <c r="T137" s="20"/>
      <c r="U137" s="20"/>
      <c r="V137" s="56"/>
      <c r="W137" s="20"/>
      <c r="X137" s="20"/>
      <c r="Y137" s="17"/>
      <c r="Z137" s="20"/>
    </row>
    <row r="138" spans="3:26">
      <c r="C138" s="6"/>
      <c r="D138" s="48"/>
      <c r="E138" s="41"/>
      <c r="F138" s="6"/>
      <c r="H138" s="6"/>
      <c r="I138" s="55"/>
      <c r="J138" s="12"/>
      <c r="K138" s="20"/>
      <c r="L138" s="20"/>
      <c r="M138" s="20"/>
      <c r="N138" s="20"/>
      <c r="O138" s="20"/>
      <c r="P138" s="20"/>
      <c r="Q138" s="56"/>
      <c r="R138" s="57"/>
      <c r="S138" s="58"/>
      <c r="T138" s="20"/>
      <c r="U138" s="20"/>
      <c r="V138" s="56"/>
      <c r="W138" s="20"/>
      <c r="X138" s="20"/>
      <c r="Y138" s="17"/>
      <c r="Z138" s="20"/>
    </row>
    <row r="139" spans="3:26">
      <c r="C139" s="6"/>
      <c r="D139" s="48"/>
      <c r="E139" s="41"/>
      <c r="F139" s="6"/>
      <c r="H139" s="6"/>
      <c r="I139" s="55"/>
      <c r="J139" s="12"/>
      <c r="K139" s="20"/>
      <c r="L139" s="20"/>
      <c r="M139" s="20"/>
      <c r="N139" s="20"/>
      <c r="O139" s="20"/>
      <c r="P139" s="20"/>
      <c r="Q139" s="56"/>
      <c r="R139" s="57"/>
      <c r="S139" s="58"/>
      <c r="T139" s="20"/>
      <c r="U139" s="20"/>
      <c r="V139" s="56"/>
      <c r="W139" s="20"/>
      <c r="X139" s="20"/>
      <c r="Y139" s="17"/>
      <c r="Z139" s="20"/>
    </row>
    <row r="140" spans="3:26">
      <c r="C140" s="6"/>
      <c r="D140" s="48"/>
      <c r="E140" s="41"/>
      <c r="F140" s="6"/>
      <c r="H140" s="6"/>
      <c r="I140" s="55"/>
      <c r="J140" s="12"/>
      <c r="K140" s="20"/>
      <c r="L140" s="20"/>
      <c r="M140" s="20"/>
      <c r="N140" s="20"/>
      <c r="O140" s="20"/>
      <c r="P140" s="20"/>
      <c r="Q140" s="56"/>
      <c r="R140" s="57"/>
      <c r="S140" s="58"/>
      <c r="T140" s="20"/>
      <c r="U140" s="20"/>
      <c r="V140" s="56"/>
      <c r="W140" s="20"/>
      <c r="X140" s="20"/>
      <c r="Y140" s="17"/>
      <c r="Z140" s="20"/>
    </row>
    <row r="141" spans="3:26">
      <c r="C141" s="6"/>
      <c r="D141" s="48"/>
      <c r="E141" s="41"/>
      <c r="F141" s="6"/>
      <c r="H141" s="6"/>
      <c r="I141" s="55"/>
      <c r="J141" s="12"/>
      <c r="K141" s="20"/>
      <c r="L141" s="20"/>
      <c r="M141" s="20"/>
      <c r="N141" s="20"/>
      <c r="O141" s="20"/>
      <c r="P141" s="20"/>
      <c r="Q141" s="56"/>
      <c r="R141" s="57"/>
      <c r="S141" s="58"/>
      <c r="T141" s="20"/>
      <c r="U141" s="20"/>
      <c r="V141" s="56"/>
      <c r="W141" s="20"/>
      <c r="X141" s="20"/>
      <c r="Y141" s="17"/>
      <c r="Z141" s="20"/>
    </row>
    <row r="142" spans="3:26">
      <c r="C142" s="6"/>
      <c r="D142" s="48"/>
      <c r="E142" s="41"/>
      <c r="F142" s="6"/>
      <c r="H142" s="6"/>
      <c r="I142" s="55"/>
      <c r="J142" s="12"/>
      <c r="K142" s="20"/>
      <c r="L142" s="20"/>
      <c r="M142" s="20"/>
      <c r="N142" s="20"/>
      <c r="O142" s="20"/>
      <c r="P142" s="20"/>
      <c r="Q142" s="56"/>
      <c r="R142" s="57"/>
      <c r="S142" s="58"/>
      <c r="T142" s="20"/>
      <c r="U142" s="20"/>
      <c r="V142" s="56"/>
      <c r="W142" s="20"/>
      <c r="X142" s="20"/>
      <c r="Y142" s="17"/>
      <c r="Z142" s="20"/>
    </row>
    <row r="143" spans="3:26">
      <c r="C143" s="6"/>
      <c r="D143" s="48"/>
      <c r="E143" s="41"/>
      <c r="F143" s="6"/>
      <c r="H143" s="6"/>
      <c r="I143" s="55"/>
      <c r="J143" s="12"/>
      <c r="K143" s="20"/>
      <c r="L143" s="20"/>
      <c r="M143" s="20"/>
      <c r="N143" s="20"/>
      <c r="O143" s="20"/>
      <c r="P143" s="20"/>
      <c r="Q143" s="56"/>
      <c r="R143" s="57"/>
      <c r="S143" s="58"/>
      <c r="T143" s="20"/>
      <c r="U143" s="20"/>
      <c r="V143" s="56"/>
      <c r="W143" s="20"/>
      <c r="X143" s="20"/>
      <c r="Y143" s="17"/>
      <c r="Z143" s="20"/>
    </row>
    <row r="144" spans="3:26">
      <c r="C144" s="6"/>
      <c r="D144" s="48"/>
      <c r="E144" s="41"/>
      <c r="F144" s="6"/>
      <c r="H144" s="6"/>
      <c r="I144" s="55"/>
      <c r="J144" s="12"/>
      <c r="K144" s="20"/>
      <c r="L144" s="20"/>
      <c r="M144" s="20"/>
      <c r="N144" s="20"/>
      <c r="O144" s="20"/>
      <c r="P144" s="20"/>
      <c r="Q144" s="56"/>
      <c r="R144" s="57"/>
      <c r="S144" s="58"/>
      <c r="T144" s="20"/>
      <c r="U144" s="20"/>
      <c r="V144" s="56"/>
      <c r="W144" s="20"/>
      <c r="X144" s="20"/>
      <c r="Y144" s="17"/>
      <c r="Z144" s="20"/>
    </row>
    <row r="145" spans="3:26">
      <c r="C145" s="6"/>
      <c r="D145" s="48"/>
      <c r="E145" s="41"/>
      <c r="F145" s="6"/>
      <c r="H145" s="6"/>
      <c r="I145" s="55"/>
      <c r="J145" s="12"/>
      <c r="K145" s="20"/>
      <c r="L145" s="20"/>
      <c r="M145" s="20"/>
      <c r="N145" s="20"/>
      <c r="O145" s="20"/>
      <c r="P145" s="20"/>
      <c r="Q145" s="56"/>
      <c r="R145" s="57"/>
      <c r="S145" s="58"/>
      <c r="T145" s="20"/>
      <c r="U145" s="20"/>
      <c r="V145" s="56"/>
      <c r="W145" s="20"/>
      <c r="X145" s="20"/>
      <c r="Y145" s="17"/>
      <c r="Z145" s="20"/>
    </row>
    <row r="146" spans="3:26">
      <c r="C146" s="6"/>
      <c r="D146" s="48"/>
      <c r="E146" s="41"/>
      <c r="F146" s="6"/>
      <c r="H146" s="6"/>
      <c r="I146" s="55"/>
      <c r="J146" s="12"/>
      <c r="K146" s="20"/>
      <c r="L146" s="20"/>
      <c r="M146" s="20"/>
      <c r="N146" s="20"/>
      <c r="O146" s="20"/>
      <c r="P146" s="20"/>
      <c r="Q146" s="56"/>
      <c r="R146" s="57"/>
      <c r="S146" s="58"/>
      <c r="T146" s="20"/>
      <c r="U146" s="20"/>
      <c r="V146" s="56"/>
      <c r="W146" s="20"/>
      <c r="X146" s="20"/>
      <c r="Y146" s="17"/>
      <c r="Z146" s="20"/>
    </row>
    <row r="147" spans="3:26">
      <c r="C147" s="6"/>
      <c r="D147" s="48"/>
      <c r="E147" s="41"/>
      <c r="F147" s="6"/>
      <c r="H147" s="6"/>
      <c r="I147" s="55"/>
      <c r="J147" s="12"/>
      <c r="K147" s="20"/>
      <c r="L147" s="20"/>
      <c r="M147" s="20"/>
      <c r="N147" s="20"/>
      <c r="O147" s="20"/>
      <c r="P147" s="20"/>
      <c r="Q147" s="56"/>
      <c r="R147" s="57"/>
      <c r="S147" s="58"/>
      <c r="T147" s="20"/>
      <c r="U147" s="20"/>
      <c r="V147" s="56"/>
      <c r="W147" s="20"/>
      <c r="X147" s="20"/>
      <c r="Y147" s="17"/>
      <c r="Z147" s="20"/>
    </row>
    <row r="148" spans="3:26">
      <c r="C148" s="6"/>
      <c r="D148" s="48"/>
      <c r="E148" s="41"/>
      <c r="F148" s="6"/>
      <c r="H148" s="6"/>
      <c r="I148" s="55"/>
      <c r="J148" s="12"/>
      <c r="K148" s="20"/>
      <c r="L148" s="20"/>
      <c r="M148" s="20"/>
      <c r="N148" s="20"/>
      <c r="O148" s="20"/>
      <c r="P148" s="20"/>
      <c r="Q148" s="56"/>
      <c r="R148" s="57"/>
      <c r="S148" s="58"/>
      <c r="T148" s="20"/>
      <c r="U148" s="20"/>
      <c r="V148" s="56"/>
      <c r="W148" s="20"/>
      <c r="X148" s="20"/>
      <c r="Y148" s="17"/>
      <c r="Z148" s="20"/>
    </row>
    <row r="149" spans="3:26">
      <c r="C149" s="6"/>
      <c r="D149" s="48"/>
      <c r="E149" s="41"/>
      <c r="F149" s="6"/>
      <c r="H149" s="6"/>
      <c r="I149" s="55"/>
      <c r="J149" s="12"/>
      <c r="K149" s="20"/>
      <c r="L149" s="20"/>
      <c r="M149" s="20"/>
      <c r="N149" s="20"/>
      <c r="O149" s="20"/>
      <c r="P149" s="20"/>
      <c r="Q149" s="56"/>
      <c r="R149" s="57"/>
      <c r="S149" s="58"/>
      <c r="T149" s="20"/>
      <c r="U149" s="20"/>
      <c r="V149" s="56"/>
      <c r="W149" s="20"/>
      <c r="X149" s="20"/>
      <c r="Y149" s="17"/>
      <c r="Z149" s="20"/>
    </row>
    <row r="150" spans="3:26">
      <c r="C150" s="6"/>
      <c r="D150" s="48"/>
      <c r="E150" s="41"/>
      <c r="F150" s="6"/>
      <c r="H150" s="6"/>
      <c r="I150" s="55"/>
      <c r="J150" s="12"/>
      <c r="K150" s="20"/>
      <c r="L150" s="20"/>
      <c r="M150" s="20"/>
      <c r="N150" s="20"/>
      <c r="O150" s="20"/>
      <c r="P150" s="20"/>
      <c r="Q150" s="56"/>
      <c r="R150" s="57"/>
      <c r="S150" s="58"/>
      <c r="T150" s="20"/>
      <c r="U150" s="20"/>
      <c r="V150" s="56"/>
      <c r="W150" s="20"/>
      <c r="X150" s="20"/>
      <c r="Y150" s="17"/>
      <c r="Z150" s="20"/>
    </row>
    <row r="151" spans="3:26">
      <c r="C151" s="6"/>
      <c r="D151" s="48"/>
      <c r="E151" s="41"/>
      <c r="F151" s="6"/>
      <c r="H151" s="6"/>
      <c r="I151" s="55"/>
      <c r="J151" s="12"/>
      <c r="K151" s="20"/>
      <c r="L151" s="20"/>
      <c r="M151" s="20"/>
      <c r="N151" s="20"/>
      <c r="O151" s="20"/>
      <c r="P151" s="20"/>
      <c r="Q151" s="56"/>
      <c r="R151" s="57"/>
      <c r="S151" s="58"/>
      <c r="T151" s="20"/>
      <c r="U151" s="20"/>
      <c r="V151" s="56"/>
      <c r="W151" s="20"/>
      <c r="X151" s="20"/>
      <c r="Y151" s="17"/>
      <c r="Z151" s="20"/>
    </row>
    <row r="152" spans="3:26">
      <c r="C152" s="6"/>
      <c r="D152" s="48"/>
      <c r="E152" s="41"/>
      <c r="F152" s="6"/>
      <c r="H152" s="6"/>
      <c r="I152" s="55"/>
      <c r="J152" s="12"/>
      <c r="K152" s="20"/>
      <c r="L152" s="20"/>
      <c r="M152" s="20"/>
      <c r="N152" s="20"/>
      <c r="O152" s="20"/>
      <c r="P152" s="20"/>
      <c r="Q152" s="56"/>
      <c r="R152" s="57"/>
      <c r="S152" s="58"/>
      <c r="T152" s="20"/>
      <c r="U152" s="20"/>
      <c r="V152" s="56"/>
      <c r="W152" s="20"/>
      <c r="X152" s="20"/>
      <c r="Y152" s="17"/>
      <c r="Z152" s="20"/>
    </row>
    <row r="153" spans="3:26">
      <c r="C153" s="6"/>
      <c r="D153" s="48"/>
      <c r="E153" s="41"/>
      <c r="F153" s="6"/>
      <c r="H153" s="6"/>
      <c r="I153" s="55"/>
      <c r="J153" s="12"/>
      <c r="K153" s="20"/>
      <c r="L153" s="20"/>
      <c r="M153" s="20"/>
      <c r="N153" s="20"/>
      <c r="O153" s="20"/>
      <c r="P153" s="20"/>
      <c r="Q153" s="56"/>
      <c r="R153" s="57"/>
      <c r="S153" s="58"/>
      <c r="T153" s="20"/>
      <c r="U153" s="20"/>
      <c r="V153" s="56"/>
      <c r="W153" s="20"/>
      <c r="X153" s="20"/>
      <c r="Y153" s="17"/>
      <c r="Z153" s="20"/>
    </row>
    <row r="154" spans="3:26">
      <c r="C154" s="6"/>
      <c r="D154" s="48"/>
      <c r="E154" s="41"/>
      <c r="F154" s="6"/>
      <c r="H154" s="6"/>
      <c r="I154" s="55"/>
      <c r="J154" s="12"/>
      <c r="K154" s="20"/>
      <c r="L154" s="20"/>
      <c r="M154" s="20"/>
      <c r="N154" s="20"/>
      <c r="O154" s="20"/>
      <c r="P154" s="20"/>
      <c r="Q154" s="56"/>
      <c r="R154" s="57"/>
      <c r="S154" s="58"/>
      <c r="T154" s="20"/>
      <c r="U154" s="20"/>
      <c r="V154" s="56"/>
      <c r="W154" s="20"/>
      <c r="X154" s="20"/>
      <c r="Y154" s="17"/>
      <c r="Z154" s="20"/>
    </row>
    <row r="155" spans="3:26">
      <c r="C155" s="6"/>
      <c r="D155" s="48"/>
      <c r="E155" s="41"/>
      <c r="F155" s="6"/>
      <c r="H155" s="6"/>
      <c r="I155" s="55"/>
      <c r="J155" s="12"/>
      <c r="K155" s="20"/>
      <c r="L155" s="20"/>
      <c r="M155" s="20"/>
      <c r="N155" s="20"/>
      <c r="O155" s="20"/>
      <c r="P155" s="20"/>
      <c r="Q155" s="56"/>
      <c r="R155" s="57"/>
      <c r="S155" s="58"/>
      <c r="T155" s="20"/>
      <c r="U155" s="20"/>
      <c r="V155" s="56"/>
      <c r="W155" s="20"/>
      <c r="X155" s="20"/>
      <c r="Y155" s="17"/>
      <c r="Z155" s="20"/>
    </row>
    <row r="156" spans="3:26">
      <c r="C156" s="6"/>
      <c r="D156" s="48"/>
      <c r="E156" s="41"/>
      <c r="F156" s="6"/>
      <c r="H156" s="6"/>
      <c r="I156" s="55"/>
      <c r="J156" s="12"/>
      <c r="K156" s="20"/>
      <c r="L156" s="20"/>
      <c r="M156" s="20"/>
      <c r="N156" s="20"/>
      <c r="O156" s="20"/>
      <c r="P156" s="20"/>
      <c r="Q156" s="56"/>
      <c r="R156" s="57"/>
      <c r="S156" s="58"/>
      <c r="T156" s="20"/>
      <c r="U156" s="20"/>
      <c r="V156" s="56"/>
      <c r="W156" s="20"/>
      <c r="X156" s="20"/>
      <c r="Y156" s="17"/>
      <c r="Z156" s="20"/>
    </row>
    <row r="157" spans="3:26">
      <c r="C157" s="6"/>
      <c r="D157" s="48"/>
      <c r="E157" s="41"/>
      <c r="F157" s="6"/>
      <c r="H157" s="6"/>
      <c r="I157" s="55"/>
      <c r="J157" s="12"/>
      <c r="K157" s="20"/>
      <c r="L157" s="20"/>
      <c r="M157" s="20"/>
      <c r="N157" s="20"/>
      <c r="O157" s="20"/>
      <c r="P157" s="20"/>
      <c r="Q157" s="56"/>
      <c r="R157" s="57"/>
      <c r="S157" s="58"/>
      <c r="T157" s="20"/>
      <c r="U157" s="20"/>
      <c r="V157" s="56"/>
      <c r="W157" s="20"/>
      <c r="X157" s="20"/>
      <c r="Y157" s="17"/>
      <c r="Z157" s="20"/>
    </row>
    <row r="158" spans="3:26">
      <c r="C158" s="6"/>
      <c r="D158" s="48"/>
      <c r="E158" s="41"/>
      <c r="F158" s="6"/>
      <c r="H158" s="6"/>
      <c r="I158" s="55"/>
      <c r="J158" s="12"/>
      <c r="K158" s="20"/>
      <c r="L158" s="20"/>
      <c r="M158" s="20"/>
      <c r="N158" s="20"/>
      <c r="O158" s="20"/>
      <c r="P158" s="20"/>
      <c r="Q158" s="56"/>
      <c r="R158" s="57"/>
      <c r="S158" s="58"/>
      <c r="T158" s="20"/>
      <c r="U158" s="20"/>
      <c r="V158" s="56"/>
      <c r="W158" s="20"/>
      <c r="X158" s="20"/>
      <c r="Y158" s="17"/>
      <c r="Z158" s="20"/>
    </row>
    <row r="159" spans="3:26">
      <c r="C159" s="6"/>
      <c r="D159" s="48"/>
      <c r="E159" s="41"/>
      <c r="F159" s="6"/>
      <c r="H159" s="6"/>
      <c r="I159" s="55"/>
      <c r="J159" s="12"/>
      <c r="K159" s="20"/>
      <c r="L159" s="20"/>
      <c r="M159" s="20"/>
      <c r="N159" s="20"/>
      <c r="O159" s="20"/>
      <c r="P159" s="20"/>
      <c r="Q159" s="56"/>
      <c r="R159" s="57"/>
      <c r="S159" s="58"/>
      <c r="T159" s="20"/>
      <c r="U159" s="20"/>
      <c r="V159" s="56"/>
      <c r="W159" s="20"/>
      <c r="X159" s="20"/>
      <c r="Y159" s="17"/>
      <c r="Z159" s="20"/>
    </row>
    <row r="160" spans="3:26">
      <c r="C160" s="6"/>
      <c r="D160" s="48"/>
      <c r="E160" s="41"/>
      <c r="F160" s="6"/>
      <c r="H160" s="6"/>
      <c r="I160" s="55"/>
      <c r="J160" s="12"/>
      <c r="K160" s="20"/>
      <c r="L160" s="20"/>
      <c r="M160" s="20"/>
      <c r="N160" s="20"/>
      <c r="O160" s="20"/>
      <c r="P160" s="20"/>
      <c r="Q160" s="56"/>
      <c r="R160" s="57"/>
      <c r="S160" s="58"/>
      <c r="T160" s="20"/>
      <c r="U160" s="20"/>
      <c r="V160" s="56"/>
      <c r="W160" s="20"/>
      <c r="X160" s="20"/>
      <c r="Y160" s="17"/>
      <c r="Z160" s="20"/>
    </row>
    <row r="161" spans="3:26">
      <c r="C161" s="6"/>
      <c r="D161" s="48"/>
      <c r="E161" s="41"/>
      <c r="F161" s="6"/>
      <c r="H161" s="6"/>
      <c r="I161" s="55"/>
      <c r="J161" s="12"/>
      <c r="K161" s="20"/>
      <c r="L161" s="20"/>
      <c r="M161" s="20"/>
      <c r="N161" s="20"/>
      <c r="O161" s="20"/>
      <c r="P161" s="20"/>
      <c r="Q161" s="56"/>
      <c r="R161" s="57"/>
      <c r="S161" s="58"/>
      <c r="T161" s="20"/>
      <c r="U161" s="20"/>
      <c r="V161" s="56"/>
      <c r="W161" s="20"/>
      <c r="X161" s="20"/>
      <c r="Y161" s="17"/>
      <c r="Z161" s="20"/>
    </row>
    <row r="162" spans="3:26">
      <c r="C162" s="6"/>
      <c r="D162" s="48"/>
      <c r="E162" s="41"/>
      <c r="F162" s="6"/>
      <c r="H162" s="6"/>
      <c r="I162" s="55"/>
      <c r="J162" s="12"/>
      <c r="K162" s="20"/>
      <c r="L162" s="20"/>
      <c r="M162" s="20"/>
      <c r="N162" s="20"/>
      <c r="O162" s="20"/>
      <c r="P162" s="20"/>
      <c r="Q162" s="56"/>
      <c r="R162" s="57"/>
      <c r="S162" s="58"/>
      <c r="T162" s="20"/>
      <c r="U162" s="20"/>
      <c r="V162" s="56"/>
      <c r="W162" s="20"/>
      <c r="X162" s="20"/>
      <c r="Y162" s="17"/>
      <c r="Z162" s="20"/>
    </row>
    <row r="163" spans="3:26">
      <c r="C163" s="6"/>
      <c r="D163" s="48"/>
      <c r="E163" s="41"/>
      <c r="F163" s="6"/>
      <c r="H163" s="6"/>
      <c r="I163" s="55"/>
      <c r="J163" s="12"/>
      <c r="K163" s="20"/>
      <c r="L163" s="20"/>
      <c r="M163" s="20"/>
      <c r="N163" s="20"/>
      <c r="O163" s="20"/>
      <c r="P163" s="20"/>
      <c r="Q163" s="56"/>
      <c r="R163" s="57"/>
      <c r="S163" s="58"/>
      <c r="T163" s="20"/>
      <c r="U163" s="20"/>
      <c r="V163" s="56"/>
      <c r="W163" s="20"/>
      <c r="X163" s="20"/>
      <c r="Y163" s="17"/>
      <c r="Z163" s="20"/>
    </row>
    <row r="164" spans="3:26">
      <c r="C164" s="6"/>
      <c r="D164" s="48"/>
      <c r="E164" s="41"/>
      <c r="F164" s="6"/>
      <c r="H164" s="6"/>
      <c r="I164" s="55"/>
      <c r="J164" s="12"/>
      <c r="K164" s="20"/>
      <c r="L164" s="20"/>
      <c r="M164" s="20"/>
      <c r="N164" s="20"/>
      <c r="O164" s="20"/>
      <c r="P164" s="20"/>
      <c r="Q164" s="56"/>
      <c r="R164" s="57"/>
      <c r="S164" s="58"/>
      <c r="T164" s="20"/>
      <c r="U164" s="20"/>
      <c r="V164" s="56"/>
      <c r="W164" s="20"/>
      <c r="X164" s="20"/>
      <c r="Y164" s="17"/>
      <c r="Z164" s="20"/>
    </row>
    <row r="165" spans="3:26">
      <c r="C165" s="6"/>
      <c r="D165" s="48"/>
      <c r="E165" s="41"/>
      <c r="F165" s="6"/>
      <c r="H165" s="6"/>
      <c r="I165" s="55"/>
      <c r="J165" s="12"/>
      <c r="K165" s="20"/>
      <c r="L165" s="20"/>
      <c r="M165" s="20"/>
      <c r="N165" s="20"/>
      <c r="O165" s="20"/>
      <c r="P165" s="20"/>
      <c r="Q165" s="56"/>
      <c r="R165" s="57"/>
      <c r="S165" s="58"/>
      <c r="T165" s="20"/>
      <c r="U165" s="20"/>
      <c r="V165" s="56"/>
      <c r="W165" s="20"/>
      <c r="X165" s="20"/>
      <c r="Y165" s="17"/>
      <c r="Z165" s="20"/>
    </row>
    <row r="166" spans="3:26">
      <c r="C166" s="6"/>
      <c r="D166" s="48"/>
      <c r="E166" s="41"/>
      <c r="F166" s="6"/>
      <c r="H166" s="6"/>
      <c r="I166" s="55"/>
      <c r="J166" s="12"/>
      <c r="K166" s="20"/>
      <c r="L166" s="20"/>
      <c r="M166" s="20"/>
      <c r="N166" s="20"/>
      <c r="O166" s="20"/>
      <c r="P166" s="20"/>
      <c r="Q166" s="56"/>
      <c r="R166" s="57"/>
      <c r="S166" s="58"/>
      <c r="T166" s="20"/>
      <c r="U166" s="20"/>
      <c r="V166" s="56"/>
      <c r="W166" s="20"/>
      <c r="X166" s="20"/>
      <c r="Y166" s="17"/>
      <c r="Z166" s="20"/>
    </row>
    <row r="167" spans="3:26">
      <c r="C167" s="6"/>
      <c r="D167" s="48"/>
      <c r="E167" s="41"/>
      <c r="F167" s="6"/>
      <c r="H167" s="6"/>
      <c r="I167" s="55"/>
      <c r="J167" s="12"/>
      <c r="K167" s="20"/>
      <c r="L167" s="20"/>
      <c r="M167" s="20"/>
      <c r="N167" s="20"/>
      <c r="O167" s="20"/>
      <c r="P167" s="20"/>
      <c r="Q167" s="56"/>
      <c r="R167" s="57"/>
      <c r="S167" s="58"/>
      <c r="T167" s="20"/>
      <c r="U167" s="20"/>
      <c r="V167" s="56"/>
      <c r="W167" s="20"/>
      <c r="X167" s="20"/>
      <c r="Y167" s="17"/>
      <c r="Z167" s="20"/>
    </row>
    <row r="168" spans="3:26">
      <c r="C168" s="6"/>
      <c r="D168" s="48"/>
      <c r="E168" s="41"/>
      <c r="F168" s="6"/>
      <c r="H168" s="6"/>
      <c r="I168" s="55"/>
      <c r="J168" s="12"/>
      <c r="K168" s="20"/>
      <c r="L168" s="20"/>
      <c r="M168" s="20"/>
      <c r="N168" s="20"/>
      <c r="O168" s="20"/>
      <c r="P168" s="20"/>
      <c r="Q168" s="56"/>
      <c r="R168" s="57"/>
      <c r="S168" s="58"/>
      <c r="T168" s="20"/>
      <c r="U168" s="20"/>
      <c r="V168" s="56"/>
      <c r="W168" s="20"/>
      <c r="X168" s="20"/>
      <c r="Y168" s="17"/>
      <c r="Z168" s="20"/>
    </row>
    <row r="169" spans="3:26">
      <c r="C169" s="6"/>
      <c r="D169" s="48"/>
      <c r="E169" s="41"/>
      <c r="F169" s="6"/>
      <c r="H169" s="6"/>
      <c r="I169" s="55"/>
      <c r="J169" s="12"/>
      <c r="K169" s="20"/>
      <c r="L169" s="20"/>
      <c r="M169" s="20"/>
      <c r="N169" s="20"/>
      <c r="O169" s="20"/>
      <c r="P169" s="20"/>
      <c r="Q169" s="56"/>
      <c r="R169" s="57"/>
      <c r="S169" s="58"/>
      <c r="T169" s="20"/>
      <c r="U169" s="20"/>
      <c r="V169" s="56"/>
      <c r="W169" s="20"/>
      <c r="X169" s="20"/>
      <c r="Y169" s="17"/>
      <c r="Z169" s="20"/>
    </row>
    <row r="170" spans="3:26">
      <c r="C170" s="6"/>
      <c r="D170" s="48"/>
      <c r="E170" s="41"/>
      <c r="F170" s="6"/>
      <c r="H170" s="6"/>
      <c r="I170" s="55"/>
      <c r="J170" s="12"/>
      <c r="K170" s="20"/>
      <c r="L170" s="20"/>
      <c r="M170" s="20"/>
      <c r="N170" s="20"/>
      <c r="O170" s="20"/>
      <c r="P170" s="20"/>
      <c r="Q170" s="56"/>
      <c r="R170" s="57"/>
      <c r="S170" s="58"/>
      <c r="T170" s="20"/>
      <c r="U170" s="20"/>
      <c r="V170" s="56"/>
      <c r="W170" s="20"/>
      <c r="X170" s="20"/>
      <c r="Y170" s="17"/>
      <c r="Z170" s="20"/>
    </row>
    <row r="171" spans="3:26">
      <c r="C171" s="6"/>
      <c r="D171" s="48"/>
      <c r="E171" s="41"/>
      <c r="F171" s="6"/>
      <c r="H171" s="6"/>
      <c r="I171" s="55"/>
      <c r="J171" s="12"/>
      <c r="K171" s="20"/>
      <c r="L171" s="20"/>
      <c r="M171" s="20"/>
      <c r="N171" s="20"/>
      <c r="O171" s="20"/>
      <c r="P171" s="20"/>
      <c r="Q171" s="56"/>
      <c r="R171" s="57"/>
      <c r="S171" s="58"/>
      <c r="T171" s="20"/>
      <c r="U171" s="20"/>
      <c r="V171" s="56"/>
      <c r="W171" s="20"/>
      <c r="X171" s="20"/>
      <c r="Y171" s="17"/>
      <c r="Z171" s="20"/>
    </row>
    <row r="172" spans="3:26">
      <c r="C172" s="6"/>
      <c r="D172" s="48"/>
      <c r="E172" s="41"/>
      <c r="F172" s="6"/>
      <c r="H172" s="6"/>
      <c r="I172" s="55"/>
      <c r="J172" s="12"/>
      <c r="K172" s="20"/>
      <c r="L172" s="20"/>
      <c r="M172" s="20"/>
      <c r="N172" s="20"/>
      <c r="O172" s="20"/>
      <c r="P172" s="20"/>
      <c r="Q172" s="56"/>
      <c r="R172" s="57"/>
      <c r="S172" s="58"/>
      <c r="T172" s="20"/>
      <c r="U172" s="20"/>
      <c r="V172" s="56"/>
      <c r="W172" s="20"/>
      <c r="X172" s="20"/>
      <c r="Y172" s="17"/>
      <c r="Z172" s="20"/>
    </row>
    <row r="173" spans="3:26">
      <c r="C173" s="6"/>
      <c r="D173" s="48"/>
      <c r="E173" s="41"/>
      <c r="F173" s="6"/>
      <c r="H173" s="6"/>
      <c r="I173" s="55"/>
      <c r="J173" s="12"/>
      <c r="K173" s="20"/>
      <c r="L173" s="20"/>
      <c r="M173" s="20"/>
      <c r="N173" s="20"/>
      <c r="O173" s="20"/>
      <c r="P173" s="20"/>
      <c r="Q173" s="56"/>
      <c r="R173" s="57"/>
      <c r="S173" s="58"/>
      <c r="T173" s="20"/>
      <c r="U173" s="20"/>
      <c r="V173" s="56"/>
      <c r="W173" s="20"/>
      <c r="X173" s="20"/>
      <c r="Y173" s="17"/>
      <c r="Z173" s="20"/>
    </row>
    <row r="174" spans="3:26">
      <c r="C174" s="6"/>
      <c r="D174" s="48"/>
      <c r="E174" s="41"/>
      <c r="F174" s="6"/>
      <c r="H174" s="6"/>
      <c r="I174" s="55"/>
      <c r="J174" s="12"/>
      <c r="K174" s="20"/>
      <c r="L174" s="20"/>
      <c r="M174" s="20"/>
      <c r="N174" s="20"/>
      <c r="O174" s="20"/>
      <c r="P174" s="20"/>
      <c r="Q174" s="56"/>
      <c r="R174" s="57"/>
      <c r="S174" s="58"/>
      <c r="T174" s="20"/>
      <c r="U174" s="20"/>
      <c r="V174" s="56"/>
      <c r="W174" s="20"/>
      <c r="X174" s="20"/>
      <c r="Y174" s="17"/>
      <c r="Z174" s="20"/>
    </row>
    <row r="175" spans="3:26">
      <c r="C175" s="6"/>
      <c r="D175" s="48"/>
      <c r="E175" s="41"/>
      <c r="F175" s="6"/>
      <c r="H175" s="6"/>
      <c r="I175" s="55"/>
      <c r="J175" s="12"/>
      <c r="K175" s="20"/>
      <c r="L175" s="20"/>
      <c r="M175" s="20"/>
      <c r="N175" s="20"/>
      <c r="O175" s="20"/>
      <c r="P175" s="20"/>
      <c r="Q175" s="56"/>
      <c r="R175" s="57"/>
      <c r="S175" s="58"/>
      <c r="T175" s="20"/>
      <c r="U175" s="20"/>
      <c r="V175" s="56"/>
      <c r="W175" s="20"/>
      <c r="X175" s="20"/>
      <c r="Y175" s="17"/>
      <c r="Z175" s="20"/>
    </row>
    <row r="176" spans="3:26">
      <c r="C176" s="6"/>
      <c r="D176" s="48"/>
      <c r="E176" s="41"/>
      <c r="F176" s="6"/>
      <c r="H176" s="6"/>
      <c r="I176" s="55"/>
      <c r="J176" s="12"/>
      <c r="K176" s="20"/>
      <c r="L176" s="20"/>
      <c r="M176" s="20"/>
      <c r="N176" s="20"/>
      <c r="O176" s="20"/>
      <c r="P176" s="20"/>
      <c r="Q176" s="56"/>
      <c r="R176" s="57"/>
      <c r="S176" s="58"/>
      <c r="T176" s="20"/>
      <c r="U176" s="20"/>
      <c r="V176" s="56"/>
      <c r="W176" s="20"/>
      <c r="X176" s="20"/>
      <c r="Y176" s="17"/>
      <c r="Z176" s="20"/>
    </row>
    <row r="177" spans="3:26">
      <c r="C177" s="6"/>
      <c r="D177" s="48"/>
      <c r="E177" s="41"/>
      <c r="F177" s="6"/>
      <c r="H177" s="6"/>
      <c r="I177" s="55"/>
      <c r="J177" s="12"/>
      <c r="K177" s="20"/>
      <c r="L177" s="20"/>
      <c r="M177" s="20"/>
      <c r="N177" s="20"/>
      <c r="O177" s="20"/>
      <c r="P177" s="20"/>
      <c r="Q177" s="56"/>
      <c r="R177" s="57"/>
      <c r="S177" s="58"/>
      <c r="T177" s="20"/>
      <c r="U177" s="20"/>
      <c r="V177" s="56"/>
      <c r="W177" s="20"/>
      <c r="X177" s="20"/>
      <c r="Y177" s="17"/>
      <c r="Z177" s="20"/>
    </row>
    <row r="178" spans="3:26">
      <c r="C178" s="6"/>
      <c r="D178" s="48"/>
      <c r="E178" s="41"/>
      <c r="F178" s="6"/>
      <c r="H178" s="6"/>
      <c r="I178" s="55"/>
      <c r="J178" s="12"/>
      <c r="K178" s="20"/>
      <c r="L178" s="20"/>
      <c r="M178" s="20"/>
      <c r="N178" s="20"/>
      <c r="O178" s="20"/>
      <c r="P178" s="20"/>
      <c r="Q178" s="56"/>
      <c r="R178" s="57"/>
      <c r="S178" s="58"/>
      <c r="T178" s="20"/>
      <c r="U178" s="20"/>
      <c r="V178" s="56"/>
      <c r="W178" s="20"/>
      <c r="X178" s="20"/>
      <c r="Y178" s="17"/>
      <c r="Z178" s="20"/>
    </row>
    <row r="179" spans="3:26">
      <c r="C179" s="6"/>
      <c r="D179" s="48"/>
      <c r="E179" s="41"/>
      <c r="F179" s="6"/>
      <c r="H179" s="6"/>
      <c r="I179" s="55"/>
      <c r="J179" s="12"/>
      <c r="K179" s="20"/>
      <c r="L179" s="20"/>
      <c r="M179" s="20"/>
      <c r="N179" s="20"/>
      <c r="O179" s="20"/>
      <c r="P179" s="20"/>
      <c r="Q179" s="56"/>
      <c r="R179" s="57"/>
      <c r="S179" s="58"/>
      <c r="T179" s="20"/>
      <c r="U179" s="20"/>
      <c r="V179" s="56"/>
      <c r="W179" s="20"/>
      <c r="X179" s="20"/>
      <c r="Y179" s="17"/>
      <c r="Z179" s="20"/>
    </row>
    <row r="180" spans="3:26">
      <c r="C180" s="6"/>
      <c r="D180" s="48"/>
      <c r="E180" s="41"/>
      <c r="F180" s="6"/>
      <c r="H180" s="6"/>
      <c r="I180" s="55"/>
      <c r="J180" s="12"/>
      <c r="K180" s="20"/>
      <c r="L180" s="20"/>
      <c r="M180" s="20"/>
      <c r="N180" s="20"/>
      <c r="O180" s="20"/>
      <c r="P180" s="20"/>
      <c r="Q180" s="56"/>
      <c r="R180" s="57"/>
      <c r="S180" s="58"/>
      <c r="T180" s="20"/>
      <c r="U180" s="20"/>
      <c r="V180" s="56"/>
      <c r="W180" s="20"/>
      <c r="X180" s="20"/>
      <c r="Y180" s="17"/>
      <c r="Z180" s="20"/>
    </row>
    <row r="181" spans="3:26">
      <c r="C181" s="6"/>
      <c r="D181" s="48"/>
      <c r="E181" s="41"/>
      <c r="F181" s="6"/>
      <c r="H181" s="6"/>
      <c r="I181" s="55"/>
      <c r="J181" s="12"/>
      <c r="K181" s="20"/>
      <c r="L181" s="20"/>
      <c r="M181" s="20"/>
      <c r="N181" s="20"/>
      <c r="O181" s="20"/>
      <c r="P181" s="20"/>
      <c r="Q181" s="56"/>
      <c r="R181" s="57"/>
      <c r="S181" s="58"/>
      <c r="T181" s="20"/>
      <c r="U181" s="20"/>
      <c r="V181" s="56"/>
      <c r="W181" s="20"/>
      <c r="X181" s="20"/>
      <c r="Y181" s="17"/>
      <c r="Z181" s="20"/>
    </row>
    <row r="182" spans="3:26">
      <c r="C182" s="6"/>
      <c r="D182" s="48"/>
      <c r="E182" s="41"/>
      <c r="F182" s="6"/>
      <c r="H182" s="6"/>
      <c r="I182" s="55"/>
      <c r="J182" s="12"/>
      <c r="K182" s="20"/>
      <c r="L182" s="20"/>
      <c r="M182" s="20"/>
      <c r="N182" s="20"/>
      <c r="O182" s="20"/>
      <c r="P182" s="20"/>
      <c r="Q182" s="56"/>
      <c r="R182" s="57"/>
      <c r="S182" s="58"/>
      <c r="T182" s="20"/>
      <c r="U182" s="20"/>
      <c r="V182" s="56"/>
      <c r="W182" s="20"/>
      <c r="X182" s="20"/>
      <c r="Y182" s="17"/>
      <c r="Z182" s="20"/>
    </row>
    <row r="183" spans="3:26">
      <c r="C183" s="6"/>
      <c r="D183" s="48"/>
      <c r="E183" s="41"/>
      <c r="F183" s="6"/>
      <c r="H183" s="6"/>
      <c r="I183" s="55"/>
      <c r="J183" s="12"/>
      <c r="K183" s="20"/>
      <c r="L183" s="20"/>
      <c r="M183" s="20"/>
      <c r="N183" s="20"/>
      <c r="O183" s="20"/>
      <c r="P183" s="20"/>
      <c r="Q183" s="56"/>
      <c r="R183" s="57"/>
      <c r="S183" s="58"/>
      <c r="T183" s="20"/>
      <c r="U183" s="20"/>
      <c r="V183" s="56"/>
      <c r="W183" s="20"/>
      <c r="X183" s="20"/>
      <c r="Y183" s="17"/>
      <c r="Z183" s="20"/>
    </row>
    <row r="184" spans="3:26">
      <c r="C184" s="6"/>
      <c r="D184" s="48"/>
      <c r="E184" s="41"/>
      <c r="F184" s="6"/>
      <c r="H184" s="6"/>
      <c r="I184" s="55"/>
      <c r="J184" s="12"/>
      <c r="K184" s="20"/>
      <c r="L184" s="20"/>
      <c r="M184" s="20"/>
      <c r="N184" s="20"/>
      <c r="O184" s="20"/>
      <c r="P184" s="20"/>
      <c r="Q184" s="56"/>
      <c r="R184" s="57"/>
      <c r="S184" s="58"/>
      <c r="T184" s="20"/>
      <c r="U184" s="20"/>
      <c r="V184" s="56"/>
      <c r="W184" s="20"/>
      <c r="X184" s="20"/>
      <c r="Y184" s="17"/>
      <c r="Z184" s="20"/>
    </row>
    <row r="185" spans="3:26">
      <c r="C185" s="6"/>
      <c r="D185" s="48"/>
      <c r="E185" s="41"/>
      <c r="F185" s="6"/>
      <c r="H185" s="6"/>
      <c r="I185" s="55"/>
      <c r="J185" s="12"/>
      <c r="K185" s="20"/>
      <c r="L185" s="20"/>
      <c r="M185" s="20"/>
      <c r="N185" s="20"/>
      <c r="O185" s="20"/>
      <c r="P185" s="20"/>
      <c r="Q185" s="56"/>
      <c r="R185" s="57"/>
      <c r="S185" s="58"/>
      <c r="T185" s="20"/>
      <c r="U185" s="20"/>
      <c r="V185" s="56"/>
      <c r="W185" s="20"/>
      <c r="X185" s="20"/>
      <c r="Y185" s="17"/>
      <c r="Z185" s="20"/>
    </row>
    <row r="186" spans="3:26">
      <c r="C186" s="6"/>
      <c r="D186" s="48"/>
      <c r="E186" s="41"/>
      <c r="F186" s="6"/>
      <c r="H186" s="6"/>
      <c r="I186" s="55"/>
      <c r="J186" s="12"/>
      <c r="K186" s="20"/>
      <c r="L186" s="20"/>
      <c r="M186" s="20"/>
      <c r="N186" s="20"/>
      <c r="O186" s="20"/>
      <c r="P186" s="20"/>
      <c r="Q186" s="56"/>
      <c r="R186" s="57"/>
      <c r="S186" s="58"/>
      <c r="T186" s="20"/>
      <c r="U186" s="20"/>
      <c r="V186" s="56"/>
      <c r="W186" s="20"/>
      <c r="X186" s="20"/>
      <c r="Y186" s="17"/>
      <c r="Z186" s="20"/>
    </row>
    <row r="187" spans="3:26">
      <c r="C187" s="6"/>
      <c r="D187" s="48"/>
      <c r="E187" s="41"/>
      <c r="F187" s="6"/>
      <c r="H187" s="6"/>
      <c r="I187" s="55"/>
      <c r="J187" s="12"/>
      <c r="K187" s="20"/>
      <c r="L187" s="20"/>
      <c r="M187" s="20"/>
      <c r="N187" s="20"/>
      <c r="O187" s="20"/>
      <c r="P187" s="20"/>
      <c r="Q187" s="56"/>
      <c r="R187" s="57"/>
      <c r="S187" s="58"/>
      <c r="T187" s="20"/>
      <c r="U187" s="20"/>
      <c r="V187" s="56"/>
      <c r="W187" s="20"/>
      <c r="X187" s="20"/>
      <c r="Y187" s="17"/>
      <c r="Z187" s="20"/>
    </row>
    <row r="188" spans="3:26">
      <c r="C188" s="6"/>
      <c r="D188" s="48"/>
      <c r="E188" s="41"/>
      <c r="F188" s="6"/>
      <c r="H188" s="6"/>
      <c r="I188" s="55"/>
      <c r="J188" s="12"/>
      <c r="K188" s="20"/>
      <c r="L188" s="20"/>
      <c r="M188" s="20"/>
      <c r="N188" s="20"/>
      <c r="O188" s="20"/>
      <c r="P188" s="20"/>
      <c r="Q188" s="56"/>
      <c r="R188" s="57"/>
      <c r="S188" s="58"/>
      <c r="T188" s="20"/>
      <c r="U188" s="20"/>
      <c r="V188" s="56"/>
      <c r="W188" s="20"/>
      <c r="X188" s="20"/>
      <c r="Y188" s="17"/>
      <c r="Z188" s="20"/>
    </row>
    <row r="189" spans="3:26">
      <c r="C189" s="6"/>
      <c r="D189" s="48"/>
      <c r="E189" s="41"/>
      <c r="F189" s="6"/>
      <c r="H189" s="6"/>
      <c r="I189" s="55"/>
      <c r="J189" s="12"/>
      <c r="K189" s="20"/>
      <c r="L189" s="20"/>
      <c r="M189" s="20"/>
      <c r="N189" s="20"/>
      <c r="O189" s="20"/>
      <c r="P189" s="20"/>
      <c r="Q189" s="56"/>
      <c r="R189" s="57"/>
      <c r="S189" s="58"/>
      <c r="T189" s="20"/>
      <c r="U189" s="20"/>
      <c r="V189" s="56"/>
      <c r="W189" s="20"/>
      <c r="X189" s="20"/>
      <c r="Y189" s="17"/>
      <c r="Z189" s="20"/>
    </row>
    <row r="190" spans="3:26">
      <c r="C190" s="6"/>
      <c r="D190" s="48"/>
      <c r="E190" s="41"/>
      <c r="F190" s="6"/>
      <c r="H190" s="6"/>
      <c r="I190" s="55"/>
      <c r="J190" s="12"/>
      <c r="K190" s="20"/>
      <c r="L190" s="20"/>
      <c r="M190" s="20"/>
      <c r="N190" s="20"/>
      <c r="O190" s="20"/>
      <c r="P190" s="20"/>
      <c r="Q190" s="56"/>
      <c r="R190" s="57"/>
      <c r="S190" s="58"/>
      <c r="T190" s="20"/>
      <c r="U190" s="20"/>
      <c r="V190" s="56"/>
      <c r="W190" s="20"/>
      <c r="X190" s="20"/>
      <c r="Y190" s="17"/>
      <c r="Z190" s="20"/>
    </row>
    <row r="191" spans="3:26">
      <c r="C191" s="6"/>
      <c r="D191" s="48"/>
      <c r="E191" s="41"/>
      <c r="F191" s="6"/>
      <c r="H191" s="6"/>
      <c r="I191" s="55"/>
      <c r="J191" s="12"/>
      <c r="K191" s="20"/>
      <c r="L191" s="20"/>
      <c r="M191" s="20"/>
      <c r="N191" s="20"/>
      <c r="O191" s="20"/>
      <c r="P191" s="20"/>
      <c r="Q191" s="56"/>
      <c r="R191" s="57"/>
      <c r="S191" s="58"/>
      <c r="T191" s="20"/>
      <c r="U191" s="20"/>
      <c r="V191" s="56"/>
      <c r="W191" s="20"/>
      <c r="X191" s="20"/>
      <c r="Y191" s="17"/>
      <c r="Z191" s="20"/>
    </row>
    <row r="192" spans="3:26">
      <c r="C192" s="6"/>
      <c r="D192" s="48"/>
      <c r="E192" s="41"/>
      <c r="F192" s="6"/>
      <c r="H192" s="6"/>
      <c r="I192" s="55"/>
      <c r="J192" s="12"/>
      <c r="K192" s="20"/>
      <c r="L192" s="20"/>
      <c r="M192" s="20"/>
      <c r="N192" s="20"/>
      <c r="O192" s="20"/>
      <c r="P192" s="20"/>
      <c r="Q192" s="56"/>
      <c r="R192" s="57"/>
      <c r="S192" s="58"/>
      <c r="T192" s="20"/>
      <c r="U192" s="20"/>
      <c r="V192" s="56"/>
      <c r="W192" s="20"/>
      <c r="X192" s="20"/>
      <c r="Y192" s="17"/>
      <c r="Z192" s="20"/>
    </row>
    <row r="193" spans="3:26">
      <c r="C193" s="6"/>
      <c r="D193" s="48"/>
      <c r="E193" s="41"/>
      <c r="F193" s="6"/>
      <c r="H193" s="6"/>
      <c r="I193" s="55"/>
      <c r="J193" s="12"/>
      <c r="K193" s="20"/>
      <c r="L193" s="20"/>
      <c r="M193" s="20"/>
      <c r="N193" s="20"/>
      <c r="O193" s="20"/>
      <c r="P193" s="20"/>
      <c r="Q193" s="56"/>
      <c r="R193" s="57"/>
      <c r="S193" s="58"/>
      <c r="T193" s="20"/>
      <c r="U193" s="20"/>
      <c r="V193" s="56"/>
      <c r="W193" s="20"/>
      <c r="X193" s="20"/>
      <c r="Y193" s="17"/>
      <c r="Z193" s="20"/>
    </row>
    <row r="194" spans="3:26">
      <c r="C194" s="6"/>
      <c r="D194" s="48"/>
      <c r="E194" s="41"/>
      <c r="F194" s="6"/>
      <c r="H194" s="6"/>
      <c r="I194" s="55"/>
      <c r="J194" s="12"/>
      <c r="K194" s="20"/>
      <c r="L194" s="20"/>
      <c r="M194" s="20"/>
      <c r="N194" s="20"/>
      <c r="O194" s="20"/>
      <c r="P194" s="20"/>
      <c r="Q194" s="56"/>
      <c r="R194" s="57"/>
      <c r="S194" s="58"/>
      <c r="T194" s="20"/>
      <c r="U194" s="20"/>
      <c r="V194" s="56"/>
      <c r="W194" s="20"/>
      <c r="X194" s="20"/>
      <c r="Y194" s="17"/>
      <c r="Z194" s="20"/>
    </row>
    <row r="195" spans="3:26">
      <c r="C195" s="6"/>
      <c r="D195" s="48"/>
      <c r="E195" s="41"/>
      <c r="F195" s="6"/>
      <c r="H195" s="6"/>
      <c r="I195" s="55"/>
      <c r="J195" s="12"/>
      <c r="K195" s="20"/>
      <c r="L195" s="20"/>
      <c r="M195" s="20"/>
      <c r="N195" s="20"/>
      <c r="O195" s="20"/>
      <c r="P195" s="20"/>
      <c r="Q195" s="56"/>
      <c r="R195" s="57"/>
      <c r="S195" s="58"/>
      <c r="T195" s="20"/>
      <c r="U195" s="20"/>
      <c r="V195" s="56"/>
      <c r="W195" s="20"/>
      <c r="X195" s="20"/>
      <c r="Y195" s="17"/>
      <c r="Z195" s="20"/>
    </row>
    <row r="196" spans="3:26">
      <c r="C196" s="6"/>
      <c r="D196" s="48"/>
      <c r="E196" s="41"/>
      <c r="F196" s="6"/>
      <c r="H196" s="6"/>
      <c r="I196" s="55"/>
      <c r="J196" s="12"/>
      <c r="K196" s="20"/>
      <c r="L196" s="20"/>
      <c r="M196" s="20"/>
      <c r="N196" s="20"/>
      <c r="O196" s="20"/>
      <c r="P196" s="20"/>
      <c r="Q196" s="56"/>
      <c r="R196" s="57"/>
      <c r="S196" s="58"/>
      <c r="T196" s="20"/>
      <c r="U196" s="20"/>
      <c r="V196" s="56"/>
      <c r="W196" s="20"/>
      <c r="X196" s="20"/>
      <c r="Y196" s="17"/>
      <c r="Z196" s="20"/>
    </row>
    <row r="197" spans="3:26">
      <c r="C197" s="6"/>
      <c r="D197" s="48"/>
      <c r="E197" s="41"/>
      <c r="F197" s="6"/>
      <c r="H197" s="6"/>
      <c r="I197" s="55"/>
      <c r="J197" s="12"/>
      <c r="K197" s="20"/>
      <c r="L197" s="20"/>
      <c r="M197" s="20"/>
      <c r="N197" s="20"/>
      <c r="O197" s="20"/>
      <c r="P197" s="20"/>
      <c r="Q197" s="56"/>
      <c r="R197" s="57"/>
      <c r="S197" s="58"/>
      <c r="T197" s="20"/>
      <c r="U197" s="20"/>
      <c r="V197" s="56"/>
      <c r="W197" s="20"/>
      <c r="X197" s="20"/>
      <c r="Y197" s="17"/>
      <c r="Z197" s="20"/>
    </row>
    <row r="198" spans="3:26">
      <c r="C198" s="6"/>
      <c r="D198" s="48"/>
      <c r="E198" s="41"/>
      <c r="F198" s="6"/>
      <c r="H198" s="6"/>
      <c r="I198" s="55"/>
      <c r="J198" s="12"/>
      <c r="K198" s="20"/>
      <c r="L198" s="20"/>
      <c r="M198" s="20"/>
      <c r="N198" s="20"/>
      <c r="O198" s="20"/>
      <c r="P198" s="20"/>
      <c r="Q198" s="56"/>
      <c r="R198" s="57"/>
      <c r="S198" s="58"/>
      <c r="T198" s="20"/>
      <c r="U198" s="20"/>
      <c r="V198" s="56"/>
      <c r="W198" s="20"/>
      <c r="X198" s="20"/>
      <c r="Y198" s="17"/>
      <c r="Z198" s="20"/>
    </row>
    <row r="199" spans="3:26">
      <c r="C199" s="6"/>
      <c r="D199" s="48"/>
      <c r="E199" s="41"/>
      <c r="F199" s="6"/>
      <c r="H199" s="6"/>
      <c r="I199" s="55"/>
      <c r="J199" s="12"/>
      <c r="K199" s="20"/>
      <c r="L199" s="20"/>
      <c r="M199" s="20"/>
      <c r="N199" s="20"/>
      <c r="O199" s="20"/>
      <c r="P199" s="20"/>
      <c r="Q199" s="56"/>
      <c r="R199" s="57"/>
      <c r="S199" s="58"/>
      <c r="T199" s="20"/>
      <c r="U199" s="20"/>
      <c r="V199" s="56"/>
      <c r="W199" s="20"/>
      <c r="X199" s="20"/>
      <c r="Y199" s="17"/>
      <c r="Z199" s="20"/>
    </row>
    <row r="200" spans="3:26">
      <c r="C200" s="6"/>
      <c r="D200" s="48"/>
      <c r="E200" s="41"/>
      <c r="F200" s="6"/>
      <c r="H200" s="6"/>
      <c r="I200" s="55"/>
      <c r="J200" s="12"/>
      <c r="K200" s="20"/>
      <c r="L200" s="20"/>
      <c r="M200" s="20"/>
      <c r="N200" s="20"/>
      <c r="O200" s="20"/>
      <c r="P200" s="20"/>
      <c r="Q200" s="56"/>
      <c r="R200" s="57"/>
      <c r="S200" s="58"/>
      <c r="T200" s="20"/>
      <c r="U200" s="20"/>
      <c r="V200" s="56"/>
      <c r="W200" s="20"/>
      <c r="X200" s="20"/>
      <c r="Y200" s="17"/>
      <c r="Z200" s="20"/>
    </row>
    <row r="201" spans="3:26">
      <c r="C201" s="6"/>
      <c r="D201" s="48"/>
      <c r="E201" s="41"/>
      <c r="F201" s="6"/>
      <c r="H201" s="6"/>
      <c r="I201" s="55"/>
      <c r="J201" s="12"/>
      <c r="K201" s="20"/>
      <c r="L201" s="20"/>
      <c r="M201" s="20"/>
      <c r="N201" s="20"/>
      <c r="O201" s="20"/>
      <c r="P201" s="20"/>
      <c r="Q201" s="56"/>
      <c r="R201" s="57"/>
      <c r="S201" s="58"/>
      <c r="T201" s="20"/>
      <c r="U201" s="20"/>
      <c r="V201" s="56"/>
      <c r="W201" s="20"/>
      <c r="X201" s="20"/>
      <c r="Y201" s="17"/>
      <c r="Z201" s="20"/>
    </row>
    <row r="202" spans="3:26">
      <c r="C202" s="6"/>
      <c r="D202" s="48"/>
      <c r="E202" s="41"/>
      <c r="F202" s="6"/>
      <c r="H202" s="6"/>
      <c r="I202" s="55"/>
      <c r="J202" s="12"/>
      <c r="K202" s="20"/>
      <c r="L202" s="20"/>
      <c r="M202" s="20"/>
      <c r="N202" s="20"/>
      <c r="O202" s="20"/>
      <c r="P202" s="20"/>
      <c r="Q202" s="56"/>
      <c r="R202" s="57"/>
      <c r="S202" s="58"/>
      <c r="T202" s="20"/>
      <c r="U202" s="20"/>
      <c r="V202" s="56"/>
      <c r="W202" s="20"/>
      <c r="X202" s="20"/>
      <c r="Y202" s="17"/>
      <c r="Z202" s="20"/>
    </row>
    <row r="203" spans="3:26">
      <c r="C203" s="6"/>
      <c r="D203" s="48"/>
      <c r="E203" s="41"/>
      <c r="F203" s="6"/>
      <c r="H203" s="6"/>
      <c r="I203" s="55"/>
      <c r="J203" s="12"/>
      <c r="K203" s="20"/>
      <c r="L203" s="20"/>
      <c r="M203" s="20"/>
      <c r="N203" s="20"/>
      <c r="O203" s="20"/>
      <c r="P203" s="20"/>
      <c r="Q203" s="56"/>
      <c r="R203" s="57"/>
      <c r="S203" s="58"/>
      <c r="T203" s="20"/>
      <c r="U203" s="20"/>
      <c r="V203" s="56"/>
      <c r="W203" s="20"/>
      <c r="X203" s="20"/>
      <c r="Y203" s="17"/>
      <c r="Z203" s="20"/>
    </row>
    <row r="204" spans="3:26">
      <c r="C204" s="6"/>
      <c r="D204" s="48"/>
      <c r="E204" s="41"/>
      <c r="F204" s="6"/>
      <c r="H204" s="6"/>
      <c r="I204" s="55"/>
      <c r="J204" s="12"/>
      <c r="K204" s="20"/>
      <c r="L204" s="20"/>
      <c r="M204" s="20"/>
      <c r="N204" s="20"/>
      <c r="O204" s="20"/>
      <c r="P204" s="20"/>
      <c r="Q204" s="56"/>
      <c r="R204" s="57"/>
      <c r="S204" s="58"/>
      <c r="T204" s="20"/>
      <c r="U204" s="20"/>
      <c r="V204" s="56"/>
      <c r="W204" s="20"/>
      <c r="X204" s="20"/>
      <c r="Y204" s="17"/>
      <c r="Z204" s="20"/>
    </row>
    <row r="205" spans="3:26">
      <c r="C205" s="6"/>
      <c r="D205" s="48"/>
      <c r="E205" s="41"/>
      <c r="F205" s="6"/>
      <c r="H205" s="6"/>
      <c r="I205" s="55"/>
      <c r="J205" s="12"/>
      <c r="K205" s="20"/>
      <c r="L205" s="20"/>
      <c r="M205" s="20"/>
      <c r="N205" s="20"/>
      <c r="O205" s="20"/>
      <c r="P205" s="20"/>
      <c r="Q205" s="56"/>
      <c r="R205" s="57"/>
      <c r="S205" s="58"/>
      <c r="T205" s="20"/>
      <c r="U205" s="20"/>
      <c r="V205" s="56"/>
      <c r="W205" s="20"/>
      <c r="X205" s="20"/>
      <c r="Y205" s="17"/>
      <c r="Z205" s="20"/>
    </row>
    <row r="206" spans="3:26">
      <c r="C206" s="6"/>
      <c r="D206" s="48"/>
      <c r="E206" s="41"/>
      <c r="F206" s="6"/>
      <c r="H206" s="6"/>
      <c r="I206" s="55"/>
      <c r="J206" s="12"/>
      <c r="K206" s="20"/>
      <c r="L206" s="20"/>
      <c r="M206" s="20"/>
      <c r="N206" s="20"/>
      <c r="O206" s="20"/>
      <c r="P206" s="20"/>
      <c r="Q206" s="56"/>
      <c r="R206" s="57"/>
      <c r="S206" s="58"/>
      <c r="T206" s="20"/>
      <c r="U206" s="20"/>
      <c r="V206" s="56"/>
      <c r="W206" s="20"/>
      <c r="X206" s="20"/>
      <c r="Y206" s="17"/>
      <c r="Z206" s="20"/>
    </row>
    <row r="207" spans="3:26">
      <c r="C207" s="6"/>
      <c r="D207" s="48"/>
      <c r="E207" s="41"/>
      <c r="F207" s="6"/>
      <c r="H207" s="6"/>
      <c r="I207" s="55"/>
      <c r="J207" s="12"/>
      <c r="K207" s="20"/>
      <c r="L207" s="20"/>
      <c r="M207" s="20"/>
      <c r="N207" s="20"/>
      <c r="O207" s="20"/>
      <c r="P207" s="20"/>
      <c r="Q207" s="56"/>
      <c r="R207" s="57"/>
      <c r="S207" s="58"/>
      <c r="T207" s="20"/>
      <c r="U207" s="20"/>
      <c r="V207" s="56"/>
      <c r="W207" s="20"/>
      <c r="X207" s="20"/>
      <c r="Y207" s="17"/>
      <c r="Z207" s="20"/>
    </row>
    <row r="208" spans="3:26">
      <c r="C208" s="6"/>
      <c r="D208" s="48"/>
      <c r="E208" s="41"/>
      <c r="F208" s="6"/>
      <c r="H208" s="6"/>
      <c r="I208" s="55"/>
      <c r="J208" s="12"/>
      <c r="K208" s="20"/>
      <c r="L208" s="20"/>
      <c r="M208" s="20"/>
      <c r="N208" s="20"/>
      <c r="O208" s="20"/>
      <c r="P208" s="20"/>
      <c r="Q208" s="56"/>
      <c r="R208" s="57"/>
      <c r="S208" s="58"/>
      <c r="T208" s="20"/>
      <c r="U208" s="20"/>
      <c r="V208" s="56"/>
      <c r="W208" s="20"/>
      <c r="X208" s="20"/>
      <c r="Y208" s="17"/>
      <c r="Z208" s="20"/>
    </row>
    <row r="209" spans="3:26">
      <c r="C209" s="6"/>
      <c r="D209" s="48"/>
      <c r="E209" s="41"/>
      <c r="F209" s="6"/>
      <c r="H209" s="6"/>
      <c r="I209" s="55"/>
      <c r="J209" s="12"/>
      <c r="K209" s="20"/>
      <c r="L209" s="20"/>
      <c r="M209" s="20"/>
      <c r="N209" s="20"/>
      <c r="O209" s="20"/>
      <c r="P209" s="20"/>
      <c r="Q209" s="56"/>
      <c r="R209" s="57"/>
      <c r="S209" s="58"/>
      <c r="T209" s="20"/>
      <c r="U209" s="20"/>
      <c r="V209" s="56"/>
      <c r="W209" s="20"/>
      <c r="X209" s="20"/>
      <c r="Y209" s="17"/>
      <c r="Z209" s="20"/>
    </row>
    <row r="210" spans="3:26">
      <c r="C210" s="6"/>
      <c r="D210" s="48"/>
      <c r="E210" s="41"/>
      <c r="F210" s="6"/>
      <c r="H210" s="6"/>
      <c r="I210" s="55"/>
      <c r="J210" s="12"/>
      <c r="K210" s="20"/>
      <c r="L210" s="20"/>
      <c r="M210" s="20"/>
      <c r="N210" s="20"/>
      <c r="O210" s="20"/>
      <c r="P210" s="20"/>
      <c r="Q210" s="56"/>
      <c r="R210" s="57"/>
      <c r="S210" s="58"/>
      <c r="T210" s="20"/>
      <c r="U210" s="20"/>
      <c r="V210" s="56"/>
      <c r="W210" s="20"/>
      <c r="X210" s="20"/>
      <c r="Y210" s="17"/>
      <c r="Z210" s="20"/>
    </row>
    <row r="211" spans="3:26">
      <c r="C211" s="6"/>
      <c r="D211" s="48"/>
      <c r="E211" s="41"/>
      <c r="F211" s="6"/>
      <c r="H211" s="6"/>
      <c r="I211" s="55"/>
      <c r="J211" s="12"/>
      <c r="K211" s="20"/>
      <c r="L211" s="20"/>
      <c r="M211" s="20"/>
      <c r="N211" s="20"/>
      <c r="O211" s="20"/>
      <c r="P211" s="20"/>
      <c r="Q211" s="56"/>
      <c r="R211" s="57"/>
      <c r="S211" s="58"/>
      <c r="T211" s="20"/>
      <c r="U211" s="20"/>
      <c r="V211" s="56"/>
      <c r="W211" s="20"/>
      <c r="X211" s="20"/>
      <c r="Y211" s="17"/>
      <c r="Z211" s="20"/>
    </row>
    <row r="212" spans="3:26">
      <c r="C212" s="6"/>
      <c r="D212" s="48"/>
      <c r="E212" s="41"/>
      <c r="F212" s="6"/>
      <c r="H212" s="6"/>
      <c r="I212" s="55"/>
      <c r="J212" s="12"/>
      <c r="K212" s="20"/>
      <c r="L212" s="20"/>
      <c r="M212" s="20"/>
      <c r="N212" s="20"/>
      <c r="O212" s="20"/>
      <c r="P212" s="20"/>
      <c r="Q212" s="56"/>
      <c r="R212" s="57"/>
      <c r="S212" s="58"/>
      <c r="T212" s="20"/>
      <c r="U212" s="20"/>
      <c r="V212" s="56"/>
      <c r="W212" s="20"/>
      <c r="X212" s="20"/>
      <c r="Y212" s="17"/>
      <c r="Z212" s="20"/>
    </row>
    <row r="213" spans="3:26">
      <c r="C213" s="6"/>
      <c r="D213" s="48"/>
      <c r="E213" s="41"/>
      <c r="F213" s="6"/>
      <c r="H213" s="6"/>
      <c r="I213" s="55"/>
      <c r="J213" s="12"/>
      <c r="K213" s="20"/>
      <c r="L213" s="20"/>
      <c r="M213" s="20"/>
      <c r="N213" s="20"/>
      <c r="O213" s="20"/>
      <c r="P213" s="20"/>
      <c r="Q213" s="56"/>
      <c r="R213" s="57"/>
      <c r="S213" s="58"/>
      <c r="T213" s="20"/>
      <c r="U213" s="20"/>
      <c r="V213" s="56"/>
      <c r="W213" s="20"/>
      <c r="X213" s="20"/>
      <c r="Y213" s="17"/>
      <c r="Z213" s="20"/>
    </row>
    <row r="214" spans="3:26">
      <c r="C214" s="6"/>
      <c r="D214" s="48"/>
      <c r="E214" s="41"/>
      <c r="F214" s="6"/>
      <c r="H214" s="6"/>
      <c r="I214" s="55"/>
      <c r="J214" s="12"/>
      <c r="K214" s="20"/>
      <c r="L214" s="20"/>
      <c r="M214" s="20"/>
      <c r="N214" s="20"/>
      <c r="O214" s="20"/>
      <c r="P214" s="20"/>
      <c r="Q214" s="56"/>
      <c r="R214" s="57"/>
      <c r="S214" s="58"/>
      <c r="T214" s="20"/>
      <c r="U214" s="20"/>
      <c r="V214" s="56"/>
      <c r="W214" s="20"/>
      <c r="X214" s="20"/>
      <c r="Y214" s="17"/>
      <c r="Z214" s="20"/>
    </row>
    <row r="215" spans="3:26">
      <c r="C215" s="6"/>
      <c r="D215" s="48"/>
      <c r="E215" s="41"/>
      <c r="F215" s="6"/>
      <c r="H215" s="6"/>
      <c r="I215" s="55"/>
      <c r="J215" s="12"/>
      <c r="K215" s="20"/>
      <c r="L215" s="20"/>
      <c r="M215" s="20"/>
      <c r="N215" s="20"/>
      <c r="O215" s="20"/>
      <c r="P215" s="20"/>
      <c r="Q215" s="56"/>
      <c r="R215" s="57"/>
      <c r="S215" s="58"/>
      <c r="T215" s="20"/>
      <c r="U215" s="20"/>
      <c r="V215" s="56"/>
      <c r="W215" s="20"/>
      <c r="X215" s="20"/>
      <c r="Y215" s="17"/>
      <c r="Z215" s="20"/>
    </row>
    <row r="216" spans="3:26">
      <c r="C216" s="6"/>
      <c r="D216" s="48"/>
      <c r="E216" s="41"/>
      <c r="F216" s="6"/>
      <c r="H216" s="6"/>
      <c r="I216" s="55"/>
      <c r="J216" s="12"/>
      <c r="K216" s="20"/>
      <c r="L216" s="20"/>
      <c r="M216" s="20"/>
      <c r="N216" s="20"/>
      <c r="O216" s="20"/>
      <c r="P216" s="20"/>
      <c r="Q216" s="56"/>
      <c r="R216" s="57"/>
      <c r="S216" s="58"/>
      <c r="T216" s="20"/>
      <c r="U216" s="20"/>
      <c r="V216" s="56"/>
      <c r="W216" s="20"/>
      <c r="X216" s="20"/>
      <c r="Y216" s="17"/>
      <c r="Z216" s="20"/>
    </row>
    <row r="217" spans="3:26">
      <c r="C217" s="6"/>
      <c r="D217" s="48"/>
      <c r="E217" s="41"/>
      <c r="F217" s="6"/>
      <c r="H217" s="6"/>
      <c r="I217" s="55"/>
      <c r="J217" s="12"/>
      <c r="K217" s="20"/>
      <c r="L217" s="20"/>
      <c r="M217" s="20"/>
      <c r="N217" s="20"/>
      <c r="O217" s="20"/>
      <c r="P217" s="20"/>
      <c r="Q217" s="56"/>
      <c r="R217" s="57"/>
      <c r="S217" s="58"/>
      <c r="T217" s="20"/>
      <c r="U217" s="20"/>
      <c r="V217" s="56"/>
      <c r="W217" s="20"/>
      <c r="X217" s="20"/>
      <c r="Y217" s="17"/>
      <c r="Z217" s="20"/>
    </row>
    <row r="218" spans="3:26">
      <c r="C218" s="6"/>
      <c r="D218" s="48"/>
      <c r="E218" s="41"/>
      <c r="F218" s="6"/>
      <c r="H218" s="6"/>
      <c r="I218" s="55"/>
      <c r="J218" s="12"/>
      <c r="K218" s="20"/>
      <c r="L218" s="20"/>
      <c r="M218" s="20"/>
      <c r="N218" s="20"/>
      <c r="O218" s="20"/>
      <c r="P218" s="20"/>
      <c r="Q218" s="56"/>
      <c r="R218" s="57"/>
      <c r="S218" s="58"/>
      <c r="T218" s="20"/>
      <c r="U218" s="20"/>
      <c r="V218" s="56"/>
      <c r="W218" s="20"/>
      <c r="X218" s="20"/>
      <c r="Y218" s="17"/>
      <c r="Z218" s="20"/>
    </row>
    <row r="219" spans="3:26">
      <c r="C219" s="6"/>
      <c r="D219" s="48"/>
      <c r="E219" s="41"/>
      <c r="F219" s="6"/>
      <c r="H219" s="6"/>
      <c r="I219" s="55"/>
      <c r="J219" s="12"/>
      <c r="K219" s="20"/>
      <c r="L219" s="20"/>
      <c r="M219" s="20"/>
      <c r="N219" s="20"/>
      <c r="O219" s="20"/>
      <c r="P219" s="20"/>
      <c r="Q219" s="56"/>
      <c r="R219" s="57"/>
      <c r="S219" s="58"/>
      <c r="T219" s="20"/>
      <c r="U219" s="20"/>
      <c r="V219" s="56"/>
      <c r="W219" s="20"/>
      <c r="X219" s="20"/>
      <c r="Y219" s="17"/>
      <c r="Z219" s="20"/>
    </row>
    <row r="220" spans="3:26">
      <c r="C220" s="6"/>
      <c r="D220" s="48"/>
      <c r="E220" s="41"/>
      <c r="F220" s="6"/>
      <c r="H220" s="6"/>
      <c r="I220" s="55"/>
      <c r="J220" s="12"/>
      <c r="K220" s="20"/>
      <c r="L220" s="20"/>
      <c r="M220" s="20"/>
      <c r="N220" s="20"/>
      <c r="O220" s="20"/>
      <c r="P220" s="20"/>
      <c r="Q220" s="56"/>
      <c r="R220" s="57"/>
      <c r="S220" s="58"/>
      <c r="T220" s="20"/>
      <c r="U220" s="20"/>
      <c r="V220" s="56"/>
      <c r="W220" s="20"/>
      <c r="X220" s="20"/>
      <c r="Y220" s="17"/>
      <c r="Z220" s="20"/>
    </row>
    <row r="221" spans="3:26">
      <c r="C221" s="6"/>
      <c r="D221" s="48"/>
      <c r="E221" s="41"/>
      <c r="F221" s="6"/>
      <c r="H221" s="6"/>
      <c r="I221" s="55"/>
      <c r="J221" s="12"/>
      <c r="K221" s="20"/>
      <c r="L221" s="20"/>
      <c r="M221" s="20"/>
      <c r="N221" s="20"/>
      <c r="O221" s="20"/>
      <c r="P221" s="20"/>
      <c r="Q221" s="56"/>
      <c r="R221" s="57"/>
      <c r="S221" s="58"/>
      <c r="T221" s="20"/>
      <c r="U221" s="20"/>
      <c r="V221" s="56"/>
      <c r="W221" s="20"/>
      <c r="X221" s="20"/>
      <c r="Y221" s="17"/>
      <c r="Z221" s="20"/>
    </row>
    <row r="222" spans="3:26">
      <c r="C222" s="6"/>
      <c r="D222" s="48"/>
      <c r="E222" s="41"/>
      <c r="F222" s="6"/>
      <c r="H222" s="6"/>
      <c r="I222" s="55"/>
      <c r="J222" s="12"/>
      <c r="K222" s="20"/>
      <c r="L222" s="20"/>
      <c r="M222" s="20"/>
      <c r="N222" s="20"/>
      <c r="O222" s="20"/>
      <c r="P222" s="20"/>
      <c r="Q222" s="56"/>
      <c r="R222" s="57"/>
      <c r="S222" s="58"/>
      <c r="T222" s="20"/>
      <c r="U222" s="20"/>
      <c r="V222" s="56"/>
      <c r="W222" s="20"/>
      <c r="X222" s="20"/>
      <c r="Y222" s="17"/>
      <c r="Z222" s="20"/>
    </row>
    <row r="223" spans="3:26">
      <c r="C223" s="6"/>
      <c r="D223" s="48"/>
      <c r="E223" s="41"/>
      <c r="F223" s="6"/>
      <c r="H223" s="6"/>
      <c r="I223" s="55"/>
      <c r="J223" s="12"/>
      <c r="K223" s="20"/>
      <c r="L223" s="20"/>
      <c r="M223" s="20"/>
      <c r="N223" s="20"/>
      <c r="O223" s="20"/>
      <c r="P223" s="20"/>
      <c r="Q223" s="56"/>
      <c r="R223" s="57"/>
      <c r="S223" s="58"/>
      <c r="T223" s="20"/>
      <c r="U223" s="20"/>
      <c r="V223" s="56"/>
      <c r="W223" s="20"/>
      <c r="X223" s="20"/>
      <c r="Y223" s="17"/>
      <c r="Z223" s="20"/>
    </row>
    <row r="224" spans="3:26">
      <c r="C224" s="6"/>
      <c r="D224" s="48"/>
      <c r="E224" s="41"/>
      <c r="F224" s="6"/>
      <c r="H224" s="6"/>
      <c r="I224" s="55"/>
      <c r="J224" s="12"/>
      <c r="K224" s="20"/>
      <c r="L224" s="20"/>
      <c r="M224" s="20"/>
      <c r="N224" s="20"/>
      <c r="O224" s="20"/>
      <c r="P224" s="20"/>
      <c r="Q224" s="56"/>
      <c r="R224" s="57"/>
      <c r="S224" s="58"/>
      <c r="T224" s="20"/>
      <c r="U224" s="20"/>
      <c r="V224" s="56"/>
      <c r="W224" s="20"/>
      <c r="X224" s="20"/>
      <c r="Y224" s="17"/>
      <c r="Z224" s="20"/>
    </row>
    <row r="225" spans="3:26">
      <c r="C225" s="6"/>
      <c r="D225" s="48"/>
      <c r="E225" s="41"/>
      <c r="F225" s="6"/>
      <c r="H225" s="6"/>
      <c r="I225" s="55"/>
      <c r="J225" s="12"/>
      <c r="K225" s="20"/>
      <c r="L225" s="20"/>
      <c r="M225" s="20"/>
      <c r="N225" s="20"/>
      <c r="O225" s="20"/>
      <c r="P225" s="20"/>
      <c r="Q225" s="56"/>
      <c r="R225" s="57"/>
      <c r="S225" s="58"/>
      <c r="T225" s="20"/>
      <c r="U225" s="20"/>
      <c r="V225" s="56"/>
      <c r="W225" s="20"/>
      <c r="X225" s="20"/>
      <c r="Y225" s="17"/>
      <c r="Z225" s="20"/>
    </row>
    <row r="226" spans="3:26">
      <c r="C226" s="6"/>
      <c r="D226" s="48"/>
      <c r="E226" s="41"/>
      <c r="F226" s="6"/>
      <c r="H226" s="6"/>
      <c r="I226" s="55"/>
      <c r="J226" s="12"/>
      <c r="K226" s="20"/>
      <c r="L226" s="20"/>
      <c r="M226" s="20"/>
      <c r="N226" s="20"/>
      <c r="O226" s="20"/>
      <c r="P226" s="20"/>
      <c r="Q226" s="56"/>
      <c r="R226" s="57"/>
      <c r="S226" s="58"/>
      <c r="T226" s="20"/>
      <c r="U226" s="20"/>
      <c r="V226" s="56"/>
      <c r="W226" s="20"/>
      <c r="X226" s="20"/>
      <c r="Y226" s="17"/>
      <c r="Z226" s="20"/>
    </row>
    <row r="227" spans="3:26">
      <c r="C227" s="6"/>
      <c r="D227" s="48"/>
      <c r="E227" s="41"/>
      <c r="F227" s="6"/>
      <c r="H227" s="6"/>
      <c r="I227" s="55"/>
      <c r="J227" s="12"/>
      <c r="K227" s="20"/>
      <c r="L227" s="20"/>
      <c r="M227" s="20"/>
      <c r="N227" s="20"/>
      <c r="O227" s="20"/>
      <c r="P227" s="20"/>
      <c r="Q227" s="56"/>
      <c r="R227" s="57"/>
      <c r="S227" s="58"/>
      <c r="T227" s="20"/>
      <c r="U227" s="20"/>
      <c r="V227" s="56"/>
      <c r="W227" s="20"/>
      <c r="X227" s="20"/>
      <c r="Y227" s="17"/>
      <c r="Z227" s="20"/>
    </row>
    <row r="228" spans="3:26">
      <c r="C228" s="6"/>
      <c r="D228" s="48"/>
      <c r="E228" s="41"/>
      <c r="F228" s="6"/>
      <c r="H228" s="6"/>
      <c r="I228" s="55"/>
      <c r="J228" s="12"/>
      <c r="K228" s="20"/>
      <c r="L228" s="20"/>
      <c r="M228" s="20"/>
      <c r="N228" s="20"/>
      <c r="O228" s="20"/>
      <c r="P228" s="20"/>
      <c r="Q228" s="56"/>
      <c r="R228" s="57"/>
      <c r="S228" s="58"/>
      <c r="T228" s="20"/>
      <c r="U228" s="20"/>
      <c r="V228" s="56"/>
      <c r="W228" s="20"/>
      <c r="X228" s="20"/>
      <c r="Y228" s="17"/>
      <c r="Z228" s="20"/>
    </row>
    <row r="229" spans="3:26">
      <c r="C229" s="6"/>
      <c r="D229" s="48"/>
      <c r="E229" s="41"/>
      <c r="F229" s="6"/>
      <c r="H229" s="6"/>
      <c r="I229" s="55"/>
      <c r="J229" s="12"/>
      <c r="K229" s="20"/>
      <c r="L229" s="20"/>
      <c r="M229" s="20"/>
      <c r="N229" s="20"/>
      <c r="O229" s="20"/>
      <c r="P229" s="20"/>
      <c r="Q229" s="56"/>
      <c r="R229" s="57"/>
      <c r="S229" s="58"/>
      <c r="T229" s="20"/>
      <c r="U229" s="20"/>
      <c r="V229" s="56"/>
      <c r="W229" s="20"/>
      <c r="X229" s="20"/>
      <c r="Y229" s="17"/>
      <c r="Z229" s="20"/>
    </row>
    <row r="230" spans="3:26">
      <c r="C230" s="6"/>
      <c r="D230" s="48"/>
      <c r="E230" s="41"/>
      <c r="F230" s="6"/>
      <c r="H230" s="6"/>
      <c r="I230" s="55"/>
      <c r="J230" s="12"/>
      <c r="K230" s="20"/>
      <c r="L230" s="20"/>
      <c r="M230" s="20"/>
      <c r="N230" s="20"/>
      <c r="O230" s="20"/>
      <c r="P230" s="20"/>
      <c r="Q230" s="56"/>
      <c r="R230" s="57"/>
      <c r="S230" s="58"/>
      <c r="T230" s="20"/>
      <c r="U230" s="20"/>
      <c r="V230" s="56"/>
      <c r="W230" s="20"/>
      <c r="X230" s="20"/>
      <c r="Y230" s="17"/>
      <c r="Z230" s="20"/>
    </row>
    <row r="231" spans="3:26">
      <c r="C231" s="6"/>
      <c r="D231" s="48"/>
      <c r="E231" s="41"/>
      <c r="F231" s="6"/>
      <c r="H231" s="6"/>
      <c r="I231" s="55"/>
      <c r="J231" s="12"/>
      <c r="K231" s="20"/>
      <c r="L231" s="20"/>
      <c r="M231" s="20"/>
      <c r="N231" s="20"/>
      <c r="O231" s="20"/>
      <c r="P231" s="20"/>
      <c r="Q231" s="56"/>
      <c r="R231" s="57"/>
      <c r="S231" s="58"/>
      <c r="T231" s="20"/>
      <c r="U231" s="20"/>
      <c r="V231" s="56"/>
      <c r="W231" s="20"/>
      <c r="X231" s="20"/>
      <c r="Y231" s="17"/>
      <c r="Z231" s="20"/>
    </row>
    <row r="232" spans="3:26">
      <c r="C232" s="6"/>
      <c r="D232" s="48"/>
      <c r="E232" s="41"/>
      <c r="F232" s="6"/>
      <c r="H232" s="6"/>
      <c r="I232" s="55"/>
      <c r="J232" s="12"/>
      <c r="K232" s="20"/>
      <c r="L232" s="20"/>
      <c r="M232" s="20"/>
      <c r="N232" s="20"/>
      <c r="O232" s="20"/>
      <c r="P232" s="20"/>
      <c r="Q232" s="56"/>
      <c r="R232" s="57"/>
      <c r="S232" s="58"/>
      <c r="T232" s="20"/>
      <c r="U232" s="20"/>
      <c r="V232" s="56"/>
      <c r="W232" s="20"/>
      <c r="X232" s="20"/>
      <c r="Y232" s="17"/>
      <c r="Z232" s="20"/>
    </row>
    <row r="233" spans="3:26">
      <c r="C233" s="6"/>
      <c r="D233" s="48"/>
      <c r="E233" s="41"/>
      <c r="F233" s="6"/>
      <c r="H233" s="6"/>
      <c r="I233" s="55"/>
      <c r="J233" s="12"/>
      <c r="K233" s="20"/>
      <c r="L233" s="20"/>
      <c r="M233" s="20"/>
      <c r="N233" s="20"/>
      <c r="O233" s="20"/>
      <c r="P233" s="20"/>
      <c r="Q233" s="56"/>
      <c r="R233" s="57"/>
      <c r="S233" s="58"/>
      <c r="T233" s="20"/>
      <c r="U233" s="20"/>
      <c r="V233" s="56"/>
      <c r="W233" s="20"/>
      <c r="X233" s="20"/>
      <c r="Y233" s="17"/>
      <c r="Z233" s="20"/>
    </row>
    <row r="234" spans="3:26">
      <c r="C234" s="6"/>
      <c r="D234" s="48"/>
      <c r="E234" s="41"/>
      <c r="F234" s="6"/>
      <c r="H234" s="6"/>
      <c r="I234" s="55"/>
      <c r="J234" s="12"/>
      <c r="K234" s="20"/>
      <c r="L234" s="20"/>
      <c r="M234" s="20"/>
      <c r="N234" s="20"/>
      <c r="O234" s="20"/>
      <c r="P234" s="20"/>
      <c r="Q234" s="56"/>
      <c r="R234" s="57"/>
      <c r="S234" s="58"/>
      <c r="T234" s="20"/>
      <c r="U234" s="20"/>
      <c r="V234" s="56"/>
      <c r="W234" s="20"/>
      <c r="X234" s="20"/>
      <c r="Y234" s="17"/>
      <c r="Z234" s="20"/>
    </row>
    <row r="235" spans="3:26">
      <c r="C235" s="6"/>
      <c r="D235" s="48"/>
      <c r="E235" s="41"/>
      <c r="F235" s="6"/>
      <c r="H235" s="6"/>
      <c r="I235" s="55"/>
      <c r="J235" s="12"/>
      <c r="K235" s="20"/>
      <c r="L235" s="20"/>
      <c r="M235" s="20"/>
      <c r="N235" s="20"/>
      <c r="O235" s="20"/>
      <c r="P235" s="20"/>
      <c r="Q235" s="56"/>
      <c r="R235" s="57"/>
      <c r="S235" s="58"/>
      <c r="T235" s="20"/>
      <c r="U235" s="20"/>
      <c r="V235" s="56"/>
      <c r="W235" s="20"/>
      <c r="X235" s="20"/>
      <c r="Y235" s="17"/>
      <c r="Z235" s="20"/>
    </row>
    <row r="236" spans="3:26">
      <c r="C236" s="6"/>
      <c r="D236" s="48"/>
      <c r="E236" s="41"/>
      <c r="F236" s="6"/>
      <c r="H236" s="6"/>
      <c r="I236" s="55"/>
      <c r="J236" s="12"/>
      <c r="K236" s="20"/>
      <c r="L236" s="20"/>
      <c r="M236" s="20"/>
      <c r="N236" s="20"/>
      <c r="O236" s="20"/>
      <c r="P236" s="20"/>
      <c r="Q236" s="56"/>
      <c r="R236" s="57"/>
      <c r="S236" s="58"/>
      <c r="T236" s="20"/>
      <c r="U236" s="20"/>
      <c r="V236" s="56"/>
      <c r="W236" s="20"/>
      <c r="X236" s="20"/>
      <c r="Y236" s="17"/>
      <c r="Z236" s="20"/>
    </row>
    <row r="237" spans="3:26">
      <c r="C237" s="6"/>
      <c r="D237" s="48"/>
      <c r="E237" s="41"/>
      <c r="F237" s="6"/>
      <c r="H237" s="6"/>
      <c r="I237" s="55"/>
      <c r="J237" s="12"/>
      <c r="K237" s="20"/>
      <c r="L237" s="20"/>
      <c r="M237" s="20"/>
      <c r="N237" s="20"/>
      <c r="O237" s="20"/>
      <c r="P237" s="20"/>
      <c r="Q237" s="56"/>
      <c r="R237" s="57"/>
      <c r="S237" s="58"/>
      <c r="T237" s="20"/>
      <c r="U237" s="20"/>
      <c r="V237" s="56"/>
      <c r="W237" s="20"/>
      <c r="X237" s="20"/>
      <c r="Y237" s="17"/>
      <c r="Z237" s="20"/>
    </row>
    <row r="238" spans="3:26">
      <c r="C238" s="6"/>
      <c r="D238" s="48"/>
      <c r="E238" s="41"/>
      <c r="F238" s="6"/>
      <c r="H238" s="6"/>
      <c r="I238" s="55"/>
      <c r="J238" s="12"/>
      <c r="K238" s="20"/>
      <c r="L238" s="20"/>
      <c r="M238" s="20"/>
      <c r="N238" s="20"/>
      <c r="O238" s="20"/>
      <c r="P238" s="20"/>
      <c r="Q238" s="56"/>
      <c r="R238" s="57"/>
      <c r="S238" s="58"/>
      <c r="T238" s="20"/>
      <c r="U238" s="20"/>
      <c r="V238" s="56"/>
      <c r="W238" s="20"/>
      <c r="X238" s="20"/>
      <c r="Y238" s="17"/>
      <c r="Z238" s="20"/>
    </row>
    <row r="239" spans="3:26">
      <c r="C239" s="6"/>
      <c r="D239" s="48"/>
      <c r="E239" s="41"/>
      <c r="F239" s="6"/>
      <c r="H239" s="6"/>
      <c r="I239" s="55"/>
      <c r="J239" s="12"/>
      <c r="K239" s="20"/>
      <c r="L239" s="20"/>
      <c r="M239" s="20"/>
      <c r="N239" s="20"/>
      <c r="O239" s="20"/>
      <c r="P239" s="20"/>
      <c r="Q239" s="56"/>
      <c r="R239" s="57"/>
      <c r="S239" s="58"/>
      <c r="T239" s="20"/>
      <c r="U239" s="20"/>
      <c r="V239" s="56"/>
      <c r="W239" s="20"/>
      <c r="X239" s="20"/>
      <c r="Y239" s="17"/>
      <c r="Z239" s="20"/>
    </row>
    <row r="240" spans="3:26">
      <c r="C240" s="6"/>
      <c r="D240" s="48"/>
      <c r="E240" s="41"/>
      <c r="F240" s="6"/>
      <c r="H240" s="6"/>
      <c r="I240" s="55"/>
      <c r="J240" s="12"/>
      <c r="K240" s="20"/>
      <c r="L240" s="20"/>
      <c r="M240" s="20"/>
      <c r="N240" s="20"/>
      <c r="O240" s="20"/>
      <c r="P240" s="20"/>
      <c r="Q240" s="56"/>
      <c r="R240" s="57"/>
      <c r="S240" s="58"/>
      <c r="T240" s="20"/>
      <c r="U240" s="20"/>
      <c r="V240" s="56"/>
      <c r="W240" s="20"/>
      <c r="X240" s="20"/>
      <c r="Y240" s="17"/>
      <c r="Z240" s="20"/>
    </row>
    <row r="241" spans="3:26">
      <c r="C241" s="6"/>
      <c r="D241" s="48"/>
      <c r="E241" s="41"/>
      <c r="F241" s="6"/>
      <c r="H241" s="6"/>
      <c r="I241" s="55"/>
      <c r="J241" s="12"/>
      <c r="K241" s="20"/>
      <c r="L241" s="20"/>
      <c r="M241" s="20"/>
      <c r="N241" s="20"/>
      <c r="O241" s="20"/>
      <c r="P241" s="20"/>
      <c r="Q241" s="56"/>
      <c r="R241" s="57"/>
      <c r="S241" s="58"/>
      <c r="T241" s="20"/>
      <c r="U241" s="20"/>
      <c r="V241" s="56"/>
      <c r="W241" s="20"/>
      <c r="X241" s="20"/>
      <c r="Y241" s="17"/>
      <c r="Z241" s="20"/>
    </row>
    <row r="242" spans="3:26">
      <c r="C242" s="6"/>
      <c r="D242" s="48"/>
      <c r="E242" s="41"/>
      <c r="F242" s="6"/>
      <c r="H242" s="6"/>
      <c r="I242" s="55"/>
      <c r="J242" s="12"/>
      <c r="K242" s="20"/>
      <c r="L242" s="20"/>
      <c r="M242" s="20"/>
      <c r="N242" s="20"/>
      <c r="O242" s="20"/>
      <c r="P242" s="20"/>
      <c r="Q242" s="56"/>
      <c r="R242" s="57"/>
      <c r="S242" s="58"/>
      <c r="T242" s="20"/>
      <c r="U242" s="20"/>
      <c r="V242" s="56"/>
      <c r="W242" s="20"/>
      <c r="X242" s="20"/>
      <c r="Y242" s="17"/>
      <c r="Z242" s="20"/>
    </row>
    <row r="243" spans="3:26">
      <c r="C243" s="6"/>
      <c r="D243" s="48"/>
      <c r="E243" s="41"/>
      <c r="F243" s="6"/>
      <c r="H243" s="6"/>
      <c r="I243" s="55"/>
      <c r="J243" s="12"/>
      <c r="K243" s="20"/>
      <c r="L243" s="20"/>
      <c r="M243" s="20"/>
      <c r="N243" s="20"/>
      <c r="O243" s="20"/>
      <c r="P243" s="20"/>
      <c r="Q243" s="56"/>
      <c r="R243" s="57"/>
      <c r="S243" s="58"/>
      <c r="T243" s="20"/>
      <c r="U243" s="20"/>
      <c r="V243" s="56"/>
      <c r="W243" s="20"/>
      <c r="X243" s="20"/>
      <c r="Y243" s="17"/>
      <c r="Z243" s="20"/>
    </row>
    <row r="244" spans="3:26">
      <c r="C244" s="6"/>
      <c r="D244" s="48"/>
      <c r="E244" s="41"/>
      <c r="F244" s="6"/>
      <c r="H244" s="6"/>
      <c r="I244" s="55"/>
      <c r="J244" s="12"/>
      <c r="K244" s="20"/>
      <c r="L244" s="20"/>
      <c r="M244" s="20"/>
      <c r="N244" s="20"/>
      <c r="O244" s="20"/>
      <c r="P244" s="20"/>
      <c r="Q244" s="56"/>
      <c r="R244" s="57"/>
      <c r="S244" s="58"/>
      <c r="T244" s="20"/>
      <c r="U244" s="20"/>
      <c r="V244" s="56"/>
      <c r="W244" s="20"/>
      <c r="X244" s="20"/>
      <c r="Y244" s="17"/>
      <c r="Z244" s="20"/>
    </row>
    <row r="245" spans="3:26">
      <c r="C245" s="6"/>
      <c r="D245" s="48"/>
      <c r="E245" s="41"/>
      <c r="F245" s="6"/>
      <c r="H245" s="6"/>
      <c r="I245" s="55"/>
      <c r="J245" s="12"/>
      <c r="K245" s="20"/>
      <c r="L245" s="20"/>
      <c r="M245" s="20"/>
      <c r="N245" s="20"/>
      <c r="O245" s="20"/>
      <c r="P245" s="20"/>
      <c r="Q245" s="56"/>
      <c r="R245" s="57"/>
      <c r="S245" s="58"/>
      <c r="T245" s="20"/>
      <c r="U245" s="20"/>
      <c r="V245" s="56"/>
      <c r="W245" s="20"/>
      <c r="X245" s="20"/>
      <c r="Y245" s="17"/>
      <c r="Z245" s="20"/>
    </row>
    <row r="246" spans="3:26">
      <c r="C246" s="6"/>
      <c r="D246" s="48"/>
      <c r="E246" s="41"/>
      <c r="F246" s="6"/>
      <c r="H246" s="6"/>
      <c r="I246" s="55"/>
      <c r="J246" s="12"/>
      <c r="K246" s="20"/>
      <c r="L246" s="20"/>
      <c r="M246" s="20"/>
      <c r="N246" s="20"/>
      <c r="O246" s="20"/>
      <c r="P246" s="20"/>
      <c r="Q246" s="56"/>
      <c r="R246" s="57"/>
      <c r="S246" s="58"/>
      <c r="T246" s="20"/>
      <c r="U246" s="20"/>
      <c r="V246" s="56"/>
      <c r="W246" s="20"/>
      <c r="X246" s="20"/>
      <c r="Y246" s="17"/>
      <c r="Z246" s="20"/>
    </row>
    <row r="247" spans="3:26">
      <c r="C247" s="6"/>
      <c r="D247" s="48"/>
      <c r="E247" s="41"/>
      <c r="F247" s="6"/>
      <c r="H247" s="6"/>
      <c r="I247" s="55"/>
      <c r="J247" s="12"/>
      <c r="K247" s="20"/>
      <c r="L247" s="20"/>
      <c r="M247" s="20"/>
      <c r="N247" s="20"/>
      <c r="O247" s="20"/>
      <c r="P247" s="20"/>
      <c r="Q247" s="56"/>
      <c r="R247" s="57"/>
      <c r="S247" s="58"/>
      <c r="T247" s="20"/>
      <c r="U247" s="20"/>
      <c r="V247" s="56"/>
      <c r="W247" s="20"/>
      <c r="X247" s="20"/>
      <c r="Y247" s="17"/>
      <c r="Z247" s="20"/>
    </row>
    <row r="248" spans="3:26">
      <c r="C248" s="6"/>
      <c r="D248" s="48"/>
      <c r="E248" s="41"/>
      <c r="F248" s="6"/>
      <c r="H248" s="6"/>
      <c r="I248" s="55"/>
      <c r="J248" s="12"/>
      <c r="K248" s="20"/>
      <c r="L248" s="20"/>
      <c r="M248" s="20"/>
      <c r="N248" s="20"/>
      <c r="O248" s="20"/>
      <c r="P248" s="20"/>
      <c r="Q248" s="56"/>
      <c r="R248" s="57"/>
      <c r="S248" s="58"/>
      <c r="T248" s="20"/>
      <c r="U248" s="20"/>
      <c r="V248" s="56"/>
      <c r="W248" s="20"/>
      <c r="X248" s="20"/>
      <c r="Y248" s="17"/>
      <c r="Z248" s="20"/>
    </row>
    <row r="249" spans="3:26">
      <c r="C249" s="6"/>
      <c r="D249" s="48"/>
      <c r="E249" s="41"/>
      <c r="F249" s="6"/>
      <c r="H249" s="6"/>
      <c r="I249" s="55"/>
      <c r="J249" s="12"/>
      <c r="K249" s="20"/>
      <c r="L249" s="20"/>
      <c r="M249" s="20"/>
      <c r="N249" s="20"/>
      <c r="O249" s="20"/>
      <c r="P249" s="20"/>
      <c r="Q249" s="56"/>
      <c r="R249" s="57"/>
      <c r="S249" s="58"/>
      <c r="T249" s="20"/>
      <c r="U249" s="20"/>
      <c r="V249" s="56"/>
      <c r="W249" s="20"/>
      <c r="X249" s="20"/>
      <c r="Y249" s="17"/>
      <c r="Z249" s="20"/>
    </row>
    <row r="250" spans="3:26">
      <c r="C250" s="6"/>
      <c r="D250" s="48"/>
      <c r="E250" s="41"/>
      <c r="F250" s="6"/>
      <c r="H250" s="6"/>
      <c r="I250" s="55"/>
      <c r="J250" s="12"/>
      <c r="K250" s="20"/>
      <c r="L250" s="20"/>
      <c r="M250" s="20"/>
      <c r="N250" s="20"/>
      <c r="O250" s="20"/>
      <c r="P250" s="20"/>
      <c r="Q250" s="56"/>
      <c r="R250" s="57"/>
      <c r="S250" s="58"/>
      <c r="T250" s="20"/>
      <c r="U250" s="20"/>
      <c r="V250" s="56"/>
      <c r="W250" s="20"/>
      <c r="X250" s="20"/>
      <c r="Y250" s="17"/>
      <c r="Z250" s="20"/>
    </row>
    <row r="251" spans="3:26">
      <c r="C251" s="6"/>
      <c r="D251" s="48"/>
      <c r="E251" s="41"/>
      <c r="F251" s="6"/>
      <c r="H251" s="6"/>
      <c r="I251" s="55"/>
      <c r="J251" s="12"/>
      <c r="K251" s="20"/>
      <c r="L251" s="20"/>
      <c r="M251" s="20"/>
      <c r="N251" s="20"/>
      <c r="O251" s="20"/>
      <c r="P251" s="20"/>
      <c r="Q251" s="56"/>
      <c r="R251" s="57"/>
      <c r="S251" s="58"/>
      <c r="T251" s="20"/>
      <c r="U251" s="20"/>
      <c r="V251" s="56"/>
      <c r="W251" s="20"/>
      <c r="X251" s="20"/>
      <c r="Y251" s="17"/>
      <c r="Z251" s="20"/>
    </row>
    <row r="252" spans="3:26">
      <c r="C252" s="6"/>
      <c r="D252" s="48"/>
      <c r="E252" s="41"/>
      <c r="F252" s="6"/>
      <c r="H252" s="6"/>
      <c r="I252" s="55"/>
      <c r="J252" s="12"/>
      <c r="K252" s="20"/>
      <c r="L252" s="20"/>
      <c r="M252" s="20"/>
      <c r="N252" s="20"/>
      <c r="O252" s="20"/>
      <c r="P252" s="20"/>
      <c r="Q252" s="56"/>
      <c r="R252" s="57"/>
      <c r="S252" s="58"/>
      <c r="T252" s="20"/>
      <c r="U252" s="20"/>
      <c r="V252" s="56"/>
      <c r="W252" s="20"/>
      <c r="X252" s="20"/>
      <c r="Y252" s="17"/>
      <c r="Z252" s="20"/>
    </row>
    <row r="253" spans="3:26">
      <c r="C253" s="6"/>
      <c r="D253" s="48"/>
      <c r="E253" s="41"/>
      <c r="F253" s="6"/>
      <c r="H253" s="6"/>
      <c r="I253" s="55"/>
      <c r="J253" s="12"/>
      <c r="K253" s="20"/>
      <c r="L253" s="20"/>
      <c r="M253" s="20"/>
      <c r="N253" s="20"/>
      <c r="O253" s="20"/>
      <c r="P253" s="20"/>
      <c r="Q253" s="56"/>
      <c r="R253" s="57"/>
      <c r="S253" s="58"/>
      <c r="T253" s="20"/>
      <c r="U253" s="20"/>
      <c r="V253" s="56"/>
      <c r="W253" s="20"/>
      <c r="X253" s="20"/>
      <c r="Y253" s="17"/>
      <c r="Z253" s="20"/>
    </row>
    <row r="254" spans="3:26">
      <c r="C254" s="6"/>
      <c r="D254" s="48"/>
      <c r="E254" s="41"/>
      <c r="F254" s="6"/>
      <c r="H254" s="6"/>
      <c r="I254" s="55"/>
      <c r="J254" s="12"/>
      <c r="K254" s="20"/>
      <c r="L254" s="20"/>
      <c r="M254" s="20"/>
      <c r="N254" s="20"/>
      <c r="O254" s="20"/>
      <c r="P254" s="20"/>
      <c r="Q254" s="56"/>
      <c r="R254" s="57"/>
      <c r="S254" s="58"/>
      <c r="T254" s="20"/>
      <c r="U254" s="20"/>
      <c r="V254" s="56"/>
      <c r="W254" s="20"/>
      <c r="X254" s="20"/>
      <c r="Y254" s="17"/>
      <c r="Z254" s="20"/>
    </row>
    <row r="255" spans="3:26">
      <c r="C255" s="6"/>
      <c r="D255" s="48"/>
      <c r="E255" s="41"/>
      <c r="F255" s="6"/>
      <c r="H255" s="6"/>
      <c r="I255" s="55"/>
      <c r="J255" s="12"/>
      <c r="K255" s="20"/>
      <c r="L255" s="20"/>
      <c r="M255" s="20"/>
      <c r="N255" s="20"/>
      <c r="O255" s="20"/>
      <c r="P255" s="20"/>
      <c r="Q255" s="56"/>
      <c r="R255" s="57"/>
      <c r="S255" s="58"/>
      <c r="T255" s="20"/>
      <c r="U255" s="20"/>
      <c r="V255" s="56"/>
      <c r="W255" s="20"/>
      <c r="X255" s="20"/>
      <c r="Y255" s="17"/>
      <c r="Z255" s="20"/>
    </row>
    <row r="256" spans="3:26">
      <c r="C256" s="6"/>
      <c r="D256" s="48"/>
      <c r="E256" s="41"/>
      <c r="F256" s="6"/>
      <c r="H256" s="6"/>
      <c r="I256" s="55"/>
      <c r="J256" s="12"/>
      <c r="K256" s="20"/>
      <c r="L256" s="20"/>
      <c r="M256" s="20"/>
      <c r="N256" s="20"/>
      <c r="O256" s="20"/>
      <c r="P256" s="20"/>
      <c r="Q256" s="56"/>
      <c r="R256" s="57"/>
      <c r="S256" s="58"/>
      <c r="T256" s="20"/>
      <c r="U256" s="20"/>
      <c r="V256" s="56"/>
      <c r="W256" s="20"/>
      <c r="X256" s="20"/>
      <c r="Y256" s="17"/>
      <c r="Z256" s="20"/>
    </row>
    <row r="257" spans="3:26">
      <c r="C257" s="6"/>
      <c r="D257" s="48"/>
      <c r="E257" s="41"/>
      <c r="F257" s="6"/>
      <c r="H257" s="6"/>
      <c r="I257" s="55"/>
      <c r="J257" s="12"/>
      <c r="K257" s="20"/>
      <c r="L257" s="20"/>
      <c r="M257" s="20"/>
      <c r="N257" s="20"/>
      <c r="O257" s="20"/>
      <c r="P257" s="20"/>
      <c r="Q257" s="56"/>
      <c r="R257" s="57"/>
      <c r="S257" s="58"/>
      <c r="T257" s="20"/>
      <c r="U257" s="20"/>
      <c r="V257" s="56"/>
      <c r="W257" s="20"/>
      <c r="X257" s="20"/>
      <c r="Y257" s="17"/>
      <c r="Z257" s="20"/>
    </row>
    <row r="258" spans="3:26">
      <c r="C258" s="6"/>
      <c r="D258" s="48"/>
      <c r="E258" s="41"/>
      <c r="F258" s="6"/>
      <c r="H258" s="6"/>
      <c r="I258" s="55"/>
      <c r="J258" s="12"/>
      <c r="K258" s="20"/>
      <c r="L258" s="20"/>
      <c r="M258" s="20"/>
      <c r="N258" s="20"/>
      <c r="O258" s="20"/>
      <c r="P258" s="20"/>
      <c r="Q258" s="56"/>
      <c r="R258" s="57"/>
      <c r="S258" s="58"/>
      <c r="T258" s="20"/>
      <c r="U258" s="20"/>
      <c r="V258" s="56"/>
      <c r="W258" s="20"/>
      <c r="X258" s="20"/>
      <c r="Y258" s="17"/>
      <c r="Z258" s="20"/>
    </row>
    <row r="259" spans="3:26">
      <c r="C259" s="6"/>
      <c r="D259" s="48"/>
      <c r="E259" s="41"/>
      <c r="F259" s="6"/>
      <c r="H259" s="6"/>
      <c r="I259" s="55"/>
      <c r="J259" s="12"/>
      <c r="K259" s="20"/>
      <c r="L259" s="20"/>
      <c r="M259" s="20"/>
      <c r="N259" s="20"/>
      <c r="O259" s="20"/>
      <c r="P259" s="20"/>
      <c r="Q259" s="56"/>
      <c r="R259" s="57"/>
      <c r="S259" s="58"/>
      <c r="T259" s="20"/>
      <c r="U259" s="20"/>
      <c r="V259" s="56"/>
      <c r="W259" s="20"/>
      <c r="X259" s="20"/>
      <c r="Y259" s="17"/>
      <c r="Z259" s="20"/>
    </row>
    <row r="260" spans="3:26">
      <c r="C260" s="6"/>
      <c r="D260" s="48"/>
      <c r="E260" s="41"/>
      <c r="F260" s="6"/>
      <c r="H260" s="6"/>
      <c r="I260" s="55"/>
      <c r="J260" s="12"/>
      <c r="K260" s="20"/>
      <c r="L260" s="20"/>
      <c r="M260" s="20"/>
      <c r="N260" s="20"/>
      <c r="O260" s="20"/>
      <c r="P260" s="20"/>
      <c r="Q260" s="56"/>
      <c r="R260" s="57"/>
      <c r="S260" s="58"/>
      <c r="T260" s="20"/>
      <c r="U260" s="20"/>
      <c r="V260" s="56"/>
      <c r="W260" s="20"/>
      <c r="X260" s="20"/>
      <c r="Y260" s="17"/>
      <c r="Z260" s="20"/>
    </row>
    <row r="261" spans="3:26">
      <c r="C261" s="6"/>
      <c r="D261" s="48"/>
      <c r="E261" s="41"/>
      <c r="F261" s="6"/>
      <c r="H261" s="6"/>
      <c r="I261" s="55"/>
      <c r="J261" s="12"/>
      <c r="K261" s="20"/>
      <c r="L261" s="20"/>
      <c r="M261" s="20"/>
      <c r="N261" s="20"/>
      <c r="O261" s="20"/>
      <c r="P261" s="20"/>
      <c r="Q261" s="56"/>
      <c r="R261" s="57"/>
      <c r="S261" s="58"/>
      <c r="T261" s="20"/>
      <c r="U261" s="20"/>
      <c r="V261" s="56"/>
      <c r="W261" s="20"/>
      <c r="X261" s="20"/>
      <c r="Y261" s="17"/>
      <c r="Z261" s="20"/>
    </row>
    <row r="262" spans="3:26">
      <c r="C262" s="6"/>
      <c r="D262" s="48"/>
      <c r="E262" s="41"/>
      <c r="F262" s="6"/>
      <c r="H262" s="6"/>
      <c r="I262" s="55"/>
      <c r="J262" s="12"/>
      <c r="K262" s="20"/>
      <c r="L262" s="20"/>
      <c r="M262" s="20"/>
      <c r="N262" s="20"/>
      <c r="O262" s="20"/>
      <c r="P262" s="20"/>
      <c r="Q262" s="56"/>
      <c r="R262" s="57"/>
      <c r="S262" s="58"/>
      <c r="T262" s="20"/>
      <c r="U262" s="20"/>
      <c r="V262" s="56"/>
      <c r="W262" s="20"/>
      <c r="X262" s="20"/>
      <c r="Y262" s="17"/>
      <c r="Z262" s="20"/>
    </row>
    <row r="263" spans="3:26">
      <c r="C263" s="6"/>
      <c r="D263" s="48"/>
      <c r="E263" s="41"/>
      <c r="F263" s="6"/>
      <c r="H263" s="6"/>
      <c r="I263" s="55"/>
      <c r="J263" s="12"/>
      <c r="K263" s="20"/>
      <c r="L263" s="20"/>
      <c r="M263" s="20"/>
      <c r="N263" s="20"/>
      <c r="O263" s="20"/>
      <c r="P263" s="20"/>
      <c r="Q263" s="56"/>
      <c r="R263" s="57"/>
      <c r="S263" s="58"/>
      <c r="T263" s="20"/>
      <c r="U263" s="20"/>
      <c r="V263" s="56"/>
      <c r="W263" s="20"/>
      <c r="X263" s="20"/>
      <c r="Y263" s="17"/>
      <c r="Z263" s="20"/>
    </row>
    <row r="264" spans="3:26">
      <c r="C264" s="6"/>
      <c r="D264" s="48"/>
      <c r="E264" s="41"/>
      <c r="F264" s="6"/>
      <c r="H264" s="6"/>
      <c r="I264" s="55"/>
      <c r="J264" s="12"/>
      <c r="K264" s="20"/>
      <c r="L264" s="20"/>
      <c r="M264" s="20"/>
      <c r="N264" s="20"/>
      <c r="O264" s="20"/>
      <c r="P264" s="20"/>
      <c r="Q264" s="56"/>
      <c r="R264" s="57"/>
      <c r="S264" s="58"/>
      <c r="T264" s="20"/>
      <c r="U264" s="20"/>
      <c r="V264" s="56"/>
      <c r="W264" s="20"/>
      <c r="X264" s="20"/>
      <c r="Y264" s="17"/>
      <c r="Z264" s="20"/>
    </row>
    <row r="265" spans="3:26">
      <c r="C265" s="6"/>
      <c r="D265" s="48"/>
      <c r="E265" s="41"/>
      <c r="F265" s="6"/>
      <c r="H265" s="6"/>
      <c r="I265" s="55"/>
      <c r="J265" s="12"/>
      <c r="K265" s="20"/>
      <c r="L265" s="20"/>
      <c r="M265" s="20"/>
      <c r="N265" s="20"/>
      <c r="O265" s="20"/>
      <c r="P265" s="20"/>
      <c r="Q265" s="56"/>
      <c r="R265" s="57"/>
      <c r="S265" s="58"/>
      <c r="T265" s="20"/>
      <c r="U265" s="20"/>
      <c r="V265" s="56"/>
      <c r="W265" s="20"/>
      <c r="X265" s="20"/>
      <c r="Y265" s="17"/>
      <c r="Z265" s="20"/>
    </row>
    <row r="266" spans="3:26">
      <c r="C266" s="6"/>
      <c r="D266" s="48"/>
      <c r="E266" s="41"/>
      <c r="F266" s="6"/>
      <c r="H266" s="6"/>
      <c r="I266" s="55"/>
      <c r="J266" s="12"/>
      <c r="K266" s="20"/>
      <c r="L266" s="20"/>
      <c r="M266" s="20"/>
      <c r="N266" s="20"/>
      <c r="O266" s="20"/>
      <c r="P266" s="20"/>
      <c r="Q266" s="56"/>
      <c r="R266" s="57"/>
      <c r="S266" s="58"/>
      <c r="T266" s="20"/>
      <c r="U266" s="20"/>
      <c r="V266" s="56"/>
      <c r="W266" s="20"/>
      <c r="X266" s="20"/>
      <c r="Y266" s="17"/>
      <c r="Z266" s="20"/>
    </row>
    <row r="267" spans="3:26">
      <c r="C267" s="6"/>
      <c r="D267" s="48"/>
      <c r="E267" s="41"/>
      <c r="F267" s="6"/>
      <c r="H267" s="6"/>
      <c r="I267" s="55"/>
      <c r="J267" s="12"/>
      <c r="K267" s="20"/>
      <c r="L267" s="20"/>
      <c r="M267" s="20"/>
      <c r="N267" s="20"/>
      <c r="O267" s="20"/>
      <c r="P267" s="20"/>
      <c r="Q267" s="56"/>
      <c r="R267" s="57"/>
      <c r="S267" s="58"/>
      <c r="T267" s="20"/>
      <c r="U267" s="20"/>
      <c r="V267" s="56"/>
      <c r="W267" s="20"/>
      <c r="X267" s="20"/>
      <c r="Y267" s="17"/>
      <c r="Z267" s="20"/>
    </row>
    <row r="268" spans="3:26">
      <c r="C268" s="6"/>
      <c r="D268" s="48"/>
      <c r="E268" s="41"/>
      <c r="F268" s="6"/>
      <c r="H268" s="6"/>
      <c r="I268" s="55"/>
      <c r="J268" s="12"/>
      <c r="K268" s="20"/>
      <c r="L268" s="20"/>
      <c r="M268" s="20"/>
      <c r="N268" s="20"/>
      <c r="O268" s="20"/>
      <c r="P268" s="20"/>
      <c r="Q268" s="56"/>
      <c r="R268" s="57"/>
      <c r="S268" s="58"/>
      <c r="T268" s="20"/>
      <c r="U268" s="20"/>
      <c r="V268" s="56"/>
      <c r="W268" s="20"/>
      <c r="X268" s="20"/>
      <c r="Y268" s="17"/>
      <c r="Z268" s="20"/>
    </row>
    <row r="269" spans="3:26">
      <c r="C269" s="6"/>
      <c r="D269" s="48"/>
      <c r="E269" s="41"/>
      <c r="F269" s="6"/>
      <c r="H269" s="6"/>
      <c r="I269" s="55"/>
      <c r="J269" s="12"/>
      <c r="K269" s="20"/>
      <c r="L269" s="20"/>
      <c r="M269" s="20"/>
      <c r="N269" s="20"/>
      <c r="O269" s="20"/>
      <c r="P269" s="20"/>
      <c r="Q269" s="56"/>
      <c r="R269" s="57"/>
      <c r="S269" s="58"/>
      <c r="T269" s="20"/>
      <c r="U269" s="20"/>
      <c r="V269" s="56"/>
      <c r="W269" s="20"/>
      <c r="X269" s="20"/>
      <c r="Y269" s="17"/>
      <c r="Z269" s="20"/>
    </row>
    <row r="270" spans="3:26">
      <c r="C270" s="6"/>
      <c r="D270" s="48"/>
      <c r="E270" s="41"/>
      <c r="F270" s="6"/>
      <c r="H270" s="6"/>
      <c r="I270" s="55"/>
      <c r="J270" s="12"/>
      <c r="K270" s="20"/>
      <c r="L270" s="20"/>
      <c r="M270" s="20"/>
      <c r="N270" s="20"/>
      <c r="O270" s="20"/>
      <c r="P270" s="20"/>
      <c r="Q270" s="56"/>
      <c r="R270" s="57"/>
      <c r="S270" s="58"/>
      <c r="T270" s="20"/>
      <c r="U270" s="20"/>
      <c r="V270" s="56"/>
      <c r="W270" s="20"/>
      <c r="X270" s="20"/>
      <c r="Y270" s="17"/>
      <c r="Z270" s="20"/>
    </row>
    <row r="271" spans="3:26">
      <c r="C271" s="6"/>
      <c r="D271" s="48"/>
      <c r="E271" s="41"/>
      <c r="F271" s="6"/>
      <c r="H271" s="6"/>
      <c r="I271" s="55"/>
      <c r="J271" s="12"/>
      <c r="K271" s="20"/>
      <c r="L271" s="20"/>
      <c r="M271" s="20"/>
      <c r="N271" s="20"/>
      <c r="O271" s="20"/>
      <c r="P271" s="20"/>
      <c r="Q271" s="56"/>
      <c r="R271" s="57"/>
      <c r="S271" s="58"/>
      <c r="T271" s="20"/>
      <c r="U271" s="20"/>
      <c r="V271" s="56"/>
      <c r="W271" s="20"/>
      <c r="X271" s="20"/>
      <c r="Y271" s="17"/>
      <c r="Z271" s="20"/>
    </row>
    <row r="272" spans="3:26">
      <c r="C272" s="6"/>
      <c r="D272" s="48"/>
      <c r="E272" s="41"/>
      <c r="F272" s="6"/>
      <c r="H272" s="6"/>
      <c r="I272" s="55"/>
      <c r="J272" s="12"/>
      <c r="K272" s="20"/>
      <c r="L272" s="20"/>
      <c r="M272" s="20"/>
      <c r="N272" s="20"/>
      <c r="O272" s="20"/>
      <c r="P272" s="20"/>
      <c r="Q272" s="56"/>
      <c r="R272" s="57"/>
      <c r="S272" s="58"/>
      <c r="T272" s="20"/>
      <c r="U272" s="20"/>
      <c r="V272" s="56"/>
      <c r="W272" s="20"/>
      <c r="X272" s="20"/>
      <c r="Y272" s="17"/>
      <c r="Z272" s="20"/>
    </row>
    <row r="273" spans="3:26">
      <c r="C273" s="6"/>
      <c r="D273" s="48"/>
      <c r="E273" s="41"/>
      <c r="F273" s="6"/>
      <c r="H273" s="6"/>
      <c r="I273" s="55"/>
      <c r="J273" s="12"/>
      <c r="K273" s="20"/>
      <c r="L273" s="20"/>
      <c r="M273" s="20"/>
      <c r="N273" s="20"/>
      <c r="O273" s="20"/>
      <c r="P273" s="20"/>
      <c r="Q273" s="56"/>
      <c r="R273" s="57"/>
      <c r="S273" s="58"/>
      <c r="T273" s="20"/>
      <c r="U273" s="20"/>
      <c r="V273" s="56"/>
      <c r="W273" s="20"/>
      <c r="X273" s="20"/>
      <c r="Y273" s="17"/>
      <c r="Z273" s="20"/>
    </row>
    <row r="274" spans="3:26">
      <c r="C274" s="6"/>
      <c r="D274" s="48"/>
      <c r="E274" s="41"/>
      <c r="F274" s="6"/>
      <c r="H274" s="6"/>
      <c r="I274" s="55"/>
      <c r="J274" s="12"/>
      <c r="K274" s="20"/>
      <c r="L274" s="20"/>
      <c r="M274" s="20"/>
      <c r="N274" s="20"/>
      <c r="O274" s="20"/>
      <c r="P274" s="20"/>
      <c r="Q274" s="56"/>
      <c r="R274" s="57"/>
      <c r="S274" s="58"/>
      <c r="T274" s="20"/>
      <c r="U274" s="20"/>
      <c r="V274" s="56"/>
      <c r="W274" s="20"/>
      <c r="X274" s="20"/>
      <c r="Y274" s="17"/>
      <c r="Z274" s="20"/>
    </row>
    <row r="275" spans="3:26">
      <c r="C275" s="6"/>
      <c r="D275" s="48"/>
      <c r="E275" s="41"/>
      <c r="F275" s="6"/>
      <c r="H275" s="6"/>
      <c r="I275" s="55"/>
      <c r="J275" s="12"/>
      <c r="K275" s="20"/>
      <c r="L275" s="20"/>
      <c r="M275" s="20"/>
      <c r="N275" s="20"/>
      <c r="O275" s="20"/>
      <c r="P275" s="20"/>
      <c r="Q275" s="56"/>
      <c r="R275" s="57"/>
      <c r="S275" s="58"/>
      <c r="T275" s="20"/>
      <c r="U275" s="20"/>
      <c r="V275" s="56"/>
      <c r="W275" s="20"/>
      <c r="X275" s="20"/>
      <c r="Y275" s="17"/>
      <c r="Z275" s="20"/>
    </row>
    <row r="276" spans="3:26">
      <c r="C276" s="6"/>
      <c r="D276" s="48"/>
      <c r="E276" s="41"/>
      <c r="F276" s="6"/>
      <c r="H276" s="6"/>
      <c r="I276" s="55"/>
      <c r="J276" s="12"/>
      <c r="K276" s="20"/>
      <c r="L276" s="20"/>
      <c r="M276" s="20"/>
      <c r="N276" s="20"/>
      <c r="O276" s="20"/>
      <c r="P276" s="20"/>
      <c r="Q276" s="56"/>
      <c r="R276" s="57"/>
      <c r="S276" s="58"/>
      <c r="T276" s="20"/>
      <c r="U276" s="20"/>
      <c r="V276" s="56"/>
      <c r="W276" s="20"/>
      <c r="X276" s="20"/>
      <c r="Y276" s="17"/>
      <c r="Z276" s="20"/>
    </row>
    <row r="277" spans="3:26">
      <c r="C277" s="6"/>
      <c r="D277" s="48"/>
      <c r="E277" s="41"/>
      <c r="F277" s="6"/>
      <c r="H277" s="6"/>
      <c r="I277" s="55"/>
      <c r="J277" s="12"/>
      <c r="K277" s="20"/>
      <c r="L277" s="20"/>
      <c r="M277" s="20"/>
      <c r="N277" s="20"/>
      <c r="O277" s="20"/>
      <c r="P277" s="20"/>
      <c r="Q277" s="56"/>
      <c r="R277" s="57"/>
      <c r="S277" s="58"/>
      <c r="T277" s="20"/>
      <c r="U277" s="20"/>
      <c r="V277" s="56"/>
      <c r="W277" s="20"/>
      <c r="X277" s="20"/>
      <c r="Y277" s="17"/>
      <c r="Z277" s="20"/>
    </row>
    <row r="278" spans="3:26">
      <c r="C278" s="6"/>
      <c r="D278" s="48"/>
      <c r="E278" s="41"/>
      <c r="F278" s="6"/>
      <c r="H278" s="6"/>
      <c r="I278" s="55"/>
      <c r="J278" s="12"/>
      <c r="K278" s="20"/>
      <c r="L278" s="20"/>
      <c r="M278" s="20"/>
      <c r="N278" s="20"/>
      <c r="O278" s="20"/>
      <c r="P278" s="20"/>
      <c r="Q278" s="56"/>
      <c r="R278" s="57"/>
      <c r="S278" s="58"/>
      <c r="T278" s="20"/>
      <c r="U278" s="20"/>
      <c r="V278" s="56"/>
      <c r="W278" s="20"/>
      <c r="X278" s="20"/>
      <c r="Y278" s="17"/>
      <c r="Z278" s="20"/>
    </row>
    <row r="279" spans="3:26">
      <c r="C279" s="6"/>
      <c r="D279" s="48"/>
      <c r="E279" s="41"/>
      <c r="F279" s="6"/>
      <c r="H279" s="6"/>
      <c r="I279" s="55"/>
      <c r="J279" s="12"/>
      <c r="K279" s="20"/>
      <c r="L279" s="20"/>
      <c r="M279" s="20"/>
      <c r="N279" s="20"/>
      <c r="O279" s="20"/>
      <c r="P279" s="20"/>
      <c r="Q279" s="56"/>
      <c r="R279" s="57"/>
      <c r="S279" s="58"/>
      <c r="T279" s="20"/>
      <c r="U279" s="20"/>
      <c r="V279" s="56"/>
      <c r="W279" s="20"/>
      <c r="X279" s="20"/>
      <c r="Y279" s="17"/>
      <c r="Z279" s="20"/>
    </row>
    <row r="280" spans="3:26">
      <c r="C280" s="6"/>
      <c r="D280" s="48"/>
      <c r="E280" s="41"/>
      <c r="F280" s="6"/>
      <c r="H280" s="6"/>
      <c r="I280" s="55"/>
      <c r="J280" s="12"/>
      <c r="K280" s="20"/>
      <c r="L280" s="20"/>
      <c r="M280" s="20"/>
      <c r="N280" s="20"/>
      <c r="O280" s="20"/>
      <c r="P280" s="20"/>
      <c r="Q280" s="56"/>
      <c r="R280" s="57"/>
      <c r="S280" s="58"/>
      <c r="T280" s="20"/>
      <c r="U280" s="20"/>
      <c r="V280" s="56"/>
      <c r="W280" s="20"/>
      <c r="X280" s="20"/>
      <c r="Y280" s="17"/>
      <c r="Z280" s="20"/>
    </row>
    <row r="281" spans="3:26">
      <c r="C281" s="6"/>
      <c r="D281" s="48"/>
      <c r="E281" s="41"/>
      <c r="F281" s="6"/>
      <c r="H281" s="6"/>
      <c r="I281" s="55"/>
      <c r="J281" s="12"/>
      <c r="K281" s="20"/>
      <c r="L281" s="20"/>
      <c r="M281" s="20"/>
      <c r="N281" s="20"/>
      <c r="O281" s="20"/>
      <c r="P281" s="20"/>
      <c r="Q281" s="56"/>
      <c r="R281" s="57"/>
      <c r="S281" s="58"/>
      <c r="T281" s="20"/>
      <c r="U281" s="20"/>
      <c r="V281" s="56"/>
      <c r="W281" s="20"/>
      <c r="X281" s="20"/>
      <c r="Y281" s="17"/>
      <c r="Z281" s="20"/>
    </row>
    <row r="282" spans="3:26">
      <c r="C282" s="6"/>
      <c r="D282" s="48"/>
      <c r="E282" s="41"/>
      <c r="F282" s="6"/>
      <c r="H282" s="6"/>
      <c r="I282" s="55"/>
      <c r="J282" s="12"/>
      <c r="K282" s="20"/>
      <c r="L282" s="20"/>
      <c r="M282" s="20"/>
      <c r="N282" s="20"/>
      <c r="O282" s="20"/>
      <c r="P282" s="20"/>
      <c r="Q282" s="56"/>
      <c r="R282" s="57"/>
      <c r="S282" s="58"/>
      <c r="T282" s="20"/>
      <c r="U282" s="20"/>
      <c r="V282" s="56"/>
      <c r="W282" s="20"/>
      <c r="X282" s="20"/>
      <c r="Y282" s="17"/>
      <c r="Z282" s="20"/>
    </row>
    <row r="283" spans="3:26">
      <c r="C283" s="6"/>
      <c r="D283" s="48"/>
      <c r="E283" s="41"/>
      <c r="F283" s="6"/>
      <c r="H283" s="6"/>
      <c r="I283" s="55"/>
      <c r="J283" s="12"/>
      <c r="K283" s="20"/>
      <c r="L283" s="20"/>
      <c r="M283" s="20"/>
      <c r="N283" s="20"/>
      <c r="O283" s="20"/>
      <c r="P283" s="20"/>
      <c r="Q283" s="56"/>
      <c r="R283" s="57"/>
      <c r="S283" s="58"/>
      <c r="T283" s="20"/>
      <c r="U283" s="20"/>
      <c r="V283" s="56"/>
      <c r="W283" s="20"/>
      <c r="X283" s="20"/>
      <c r="Y283" s="17"/>
      <c r="Z283" s="20"/>
    </row>
    <row r="284" spans="3:26">
      <c r="C284" s="6"/>
      <c r="D284" s="48"/>
      <c r="E284" s="41"/>
      <c r="F284" s="6"/>
      <c r="H284" s="6"/>
      <c r="I284" s="55"/>
      <c r="J284" s="12"/>
      <c r="K284" s="20"/>
      <c r="L284" s="20"/>
      <c r="M284" s="20"/>
      <c r="N284" s="20"/>
      <c r="O284" s="20"/>
      <c r="P284" s="20"/>
      <c r="Q284" s="56"/>
      <c r="R284" s="57"/>
      <c r="S284" s="58"/>
      <c r="T284" s="20"/>
      <c r="U284" s="20"/>
      <c r="V284" s="56"/>
      <c r="W284" s="20"/>
      <c r="X284" s="20"/>
      <c r="Y284" s="17"/>
      <c r="Z284" s="20"/>
    </row>
    <row r="285" spans="3:26">
      <c r="C285" s="6"/>
      <c r="D285" s="48"/>
      <c r="E285" s="41"/>
      <c r="F285" s="6"/>
      <c r="H285" s="6"/>
      <c r="I285" s="55"/>
      <c r="J285" s="12"/>
      <c r="K285" s="20"/>
      <c r="L285" s="20"/>
      <c r="M285" s="20"/>
      <c r="N285" s="20"/>
      <c r="O285" s="20"/>
      <c r="P285" s="20"/>
      <c r="Q285" s="56"/>
      <c r="R285" s="57"/>
      <c r="S285" s="58"/>
      <c r="T285" s="20"/>
      <c r="U285" s="20"/>
      <c r="V285" s="56"/>
      <c r="W285" s="20"/>
      <c r="X285" s="20"/>
      <c r="Y285" s="17"/>
      <c r="Z285" s="20"/>
    </row>
    <row r="286" spans="3:26">
      <c r="C286" s="6"/>
      <c r="D286" s="48"/>
      <c r="E286" s="41"/>
      <c r="F286" s="6"/>
      <c r="H286" s="6"/>
      <c r="I286" s="55"/>
      <c r="J286" s="12"/>
      <c r="K286" s="20"/>
      <c r="L286" s="20"/>
      <c r="M286" s="20"/>
      <c r="N286" s="20"/>
      <c r="O286" s="20"/>
      <c r="P286" s="20"/>
      <c r="Q286" s="56"/>
      <c r="R286" s="57"/>
      <c r="S286" s="58"/>
      <c r="T286" s="20"/>
      <c r="U286" s="20"/>
      <c r="V286" s="56"/>
      <c r="W286" s="20"/>
      <c r="X286" s="20"/>
      <c r="Y286" s="17"/>
      <c r="Z286" s="20"/>
    </row>
    <row r="287" spans="3:26">
      <c r="C287" s="6"/>
      <c r="D287" s="48"/>
      <c r="E287" s="41"/>
      <c r="F287" s="6"/>
      <c r="H287" s="6"/>
      <c r="I287" s="55"/>
      <c r="J287" s="12"/>
      <c r="K287" s="20"/>
      <c r="L287" s="20"/>
      <c r="M287" s="20"/>
      <c r="N287" s="20"/>
      <c r="O287" s="20"/>
      <c r="P287" s="20"/>
      <c r="Q287" s="56"/>
      <c r="R287" s="57"/>
      <c r="S287" s="58"/>
      <c r="T287" s="20"/>
      <c r="U287" s="20"/>
      <c r="V287" s="56"/>
      <c r="W287" s="20"/>
      <c r="X287" s="20"/>
      <c r="Y287" s="17"/>
      <c r="Z287" s="20"/>
    </row>
    <row r="288" spans="3:26">
      <c r="C288" s="6"/>
      <c r="D288" s="48"/>
      <c r="E288" s="41"/>
      <c r="F288" s="6"/>
      <c r="H288" s="6"/>
      <c r="I288" s="55"/>
      <c r="J288" s="12"/>
      <c r="K288" s="20"/>
      <c r="L288" s="20"/>
      <c r="M288" s="20"/>
      <c r="N288" s="20"/>
      <c r="O288" s="20"/>
      <c r="P288" s="20"/>
      <c r="Q288" s="56"/>
      <c r="R288" s="57"/>
      <c r="S288" s="58"/>
      <c r="T288" s="20"/>
      <c r="U288" s="20"/>
      <c r="V288" s="56"/>
      <c r="W288" s="20"/>
      <c r="X288" s="20"/>
      <c r="Y288" s="17"/>
      <c r="Z288" s="20"/>
    </row>
    <row r="289" spans="3:26">
      <c r="C289" s="6"/>
      <c r="D289" s="48"/>
      <c r="E289" s="41"/>
      <c r="F289" s="6"/>
      <c r="H289" s="6"/>
      <c r="I289" s="55"/>
      <c r="J289" s="12"/>
      <c r="K289" s="20"/>
      <c r="L289" s="20"/>
      <c r="M289" s="20"/>
      <c r="N289" s="20"/>
      <c r="O289" s="20"/>
      <c r="P289" s="20"/>
      <c r="Q289" s="56"/>
      <c r="R289" s="57"/>
      <c r="S289" s="58"/>
      <c r="T289" s="20"/>
      <c r="U289" s="20"/>
      <c r="V289" s="56"/>
      <c r="W289" s="20"/>
      <c r="X289" s="20"/>
      <c r="Y289" s="17"/>
      <c r="Z289" s="20"/>
    </row>
    <row r="290" spans="3:26">
      <c r="C290" s="6"/>
      <c r="D290" s="48"/>
      <c r="E290" s="41"/>
      <c r="F290" s="6"/>
      <c r="H290" s="6"/>
      <c r="I290" s="55"/>
      <c r="J290" s="12"/>
      <c r="K290" s="20"/>
      <c r="L290" s="20"/>
      <c r="M290" s="20"/>
      <c r="N290" s="20"/>
      <c r="O290" s="20"/>
      <c r="P290" s="20"/>
      <c r="Q290" s="56"/>
      <c r="R290" s="57"/>
      <c r="S290" s="58"/>
      <c r="T290" s="20"/>
      <c r="U290" s="20"/>
      <c r="V290" s="56"/>
      <c r="W290" s="20"/>
      <c r="X290" s="20"/>
      <c r="Y290" s="17"/>
      <c r="Z290" s="20"/>
    </row>
    <row r="291" spans="3:26">
      <c r="C291" s="6"/>
      <c r="D291" s="48"/>
      <c r="E291" s="41"/>
      <c r="F291" s="6"/>
      <c r="H291" s="6"/>
      <c r="I291" s="55"/>
      <c r="J291" s="12"/>
      <c r="K291" s="20"/>
      <c r="L291" s="20"/>
      <c r="M291" s="20"/>
      <c r="N291" s="20"/>
      <c r="O291" s="20"/>
      <c r="P291" s="20"/>
      <c r="Q291" s="56"/>
      <c r="R291" s="57"/>
      <c r="S291" s="58"/>
      <c r="T291" s="20"/>
      <c r="U291" s="20"/>
      <c r="V291" s="56"/>
      <c r="W291" s="20"/>
      <c r="X291" s="20"/>
      <c r="Y291" s="17"/>
      <c r="Z291" s="20"/>
    </row>
    <row r="292" spans="3:26">
      <c r="C292" s="6"/>
      <c r="D292" s="48"/>
      <c r="E292" s="41"/>
      <c r="F292" s="6"/>
      <c r="H292" s="6"/>
      <c r="I292" s="55"/>
      <c r="J292" s="12"/>
      <c r="K292" s="20"/>
      <c r="L292" s="20"/>
      <c r="M292" s="20"/>
      <c r="N292" s="20"/>
      <c r="O292" s="20"/>
      <c r="P292" s="20"/>
      <c r="Q292" s="56"/>
      <c r="R292" s="57"/>
      <c r="S292" s="58"/>
      <c r="T292" s="20"/>
      <c r="U292" s="20"/>
      <c r="V292" s="56"/>
      <c r="W292" s="20"/>
      <c r="X292" s="20"/>
      <c r="Y292" s="17"/>
      <c r="Z292" s="20"/>
    </row>
    <row r="293" spans="3:26">
      <c r="C293" s="6"/>
      <c r="D293" s="48"/>
      <c r="E293" s="41"/>
      <c r="F293" s="6"/>
      <c r="H293" s="6"/>
      <c r="I293" s="55"/>
      <c r="J293" s="12"/>
      <c r="K293" s="20"/>
      <c r="L293" s="20"/>
      <c r="M293" s="20"/>
      <c r="N293" s="20"/>
      <c r="O293" s="20"/>
      <c r="P293" s="20"/>
      <c r="Q293" s="56"/>
      <c r="R293" s="57"/>
      <c r="S293" s="58"/>
      <c r="T293" s="20"/>
      <c r="U293" s="20"/>
      <c r="V293" s="56"/>
      <c r="W293" s="20"/>
      <c r="X293" s="20"/>
      <c r="Y293" s="17"/>
      <c r="Z293" s="20"/>
    </row>
    <row r="294" spans="3:26">
      <c r="C294" s="6"/>
      <c r="D294" s="48"/>
      <c r="E294" s="41"/>
      <c r="F294" s="6"/>
      <c r="H294" s="6"/>
      <c r="I294" s="55"/>
      <c r="J294" s="12"/>
      <c r="K294" s="20"/>
      <c r="L294" s="20"/>
      <c r="M294" s="20"/>
      <c r="N294" s="20"/>
      <c r="O294" s="20"/>
      <c r="P294" s="20"/>
      <c r="Q294" s="56"/>
      <c r="R294" s="57"/>
      <c r="S294" s="58"/>
      <c r="T294" s="20"/>
      <c r="U294" s="20"/>
      <c r="V294" s="56"/>
      <c r="W294" s="20"/>
      <c r="X294" s="20"/>
      <c r="Y294" s="17"/>
      <c r="Z294" s="20"/>
    </row>
    <row r="295" spans="3:26">
      <c r="C295" s="6"/>
      <c r="D295" s="48"/>
      <c r="E295" s="41"/>
      <c r="F295" s="6"/>
      <c r="H295" s="6"/>
      <c r="I295" s="55"/>
      <c r="J295" s="12"/>
      <c r="K295" s="20"/>
      <c r="L295" s="20"/>
      <c r="M295" s="20"/>
      <c r="N295" s="20"/>
      <c r="O295" s="20"/>
      <c r="P295" s="20"/>
      <c r="Q295" s="56"/>
      <c r="R295" s="57"/>
      <c r="S295" s="58"/>
      <c r="T295" s="20"/>
      <c r="U295" s="20"/>
      <c r="V295" s="56"/>
      <c r="W295" s="20"/>
      <c r="X295" s="20"/>
      <c r="Y295" s="17"/>
      <c r="Z295" s="20"/>
    </row>
    <row r="296" spans="3:26">
      <c r="C296" s="6"/>
      <c r="D296" s="48"/>
      <c r="E296" s="41"/>
      <c r="F296" s="6"/>
      <c r="H296" s="6"/>
      <c r="I296" s="55"/>
      <c r="J296" s="12"/>
      <c r="K296" s="20"/>
      <c r="L296" s="20"/>
      <c r="M296" s="20"/>
      <c r="N296" s="20"/>
      <c r="O296" s="20"/>
      <c r="P296" s="20"/>
      <c r="Q296" s="56"/>
      <c r="R296" s="57"/>
      <c r="S296" s="58"/>
      <c r="T296" s="20"/>
      <c r="U296" s="20"/>
      <c r="V296" s="56"/>
      <c r="W296" s="20"/>
      <c r="X296" s="20"/>
      <c r="Y296" s="17"/>
      <c r="Z296" s="20"/>
    </row>
    <row r="297" spans="3:26">
      <c r="C297" s="6"/>
      <c r="D297" s="48"/>
      <c r="E297" s="41"/>
      <c r="F297" s="6"/>
      <c r="H297" s="6"/>
      <c r="I297" s="55"/>
      <c r="J297" s="12"/>
      <c r="K297" s="20"/>
      <c r="L297" s="20"/>
      <c r="M297" s="20"/>
      <c r="N297" s="20"/>
      <c r="O297" s="20"/>
      <c r="P297" s="20"/>
      <c r="Q297" s="56"/>
      <c r="R297" s="57"/>
      <c r="S297" s="58"/>
      <c r="T297" s="20"/>
      <c r="U297" s="20"/>
      <c r="V297" s="56"/>
      <c r="W297" s="20"/>
      <c r="X297" s="20"/>
      <c r="Y297" s="17"/>
      <c r="Z297" s="20"/>
    </row>
    <row r="298" spans="3:26">
      <c r="C298" s="6"/>
      <c r="D298" s="48"/>
      <c r="E298" s="41"/>
      <c r="F298" s="6"/>
      <c r="H298" s="6"/>
      <c r="I298" s="55"/>
      <c r="J298" s="12"/>
      <c r="K298" s="20"/>
      <c r="L298" s="20"/>
      <c r="M298" s="20"/>
      <c r="N298" s="20"/>
      <c r="O298" s="20"/>
      <c r="P298" s="20"/>
      <c r="Q298" s="56"/>
      <c r="R298" s="57"/>
      <c r="S298" s="58"/>
      <c r="T298" s="20"/>
      <c r="U298" s="20"/>
      <c r="V298" s="56"/>
      <c r="W298" s="20"/>
      <c r="X298" s="20"/>
      <c r="Y298" s="17"/>
      <c r="Z298" s="20"/>
    </row>
    <row r="299" spans="3:26">
      <c r="C299" s="6"/>
      <c r="D299" s="48"/>
      <c r="E299" s="41"/>
      <c r="F299" s="6"/>
      <c r="H299" s="6"/>
      <c r="I299" s="55"/>
      <c r="J299" s="12"/>
      <c r="K299" s="20"/>
      <c r="L299" s="20"/>
      <c r="M299" s="20"/>
      <c r="N299" s="20"/>
      <c r="O299" s="20"/>
      <c r="P299" s="20"/>
      <c r="Q299" s="56"/>
      <c r="R299" s="57"/>
      <c r="S299" s="58"/>
      <c r="T299" s="20"/>
      <c r="U299" s="20"/>
      <c r="V299" s="56"/>
      <c r="W299" s="20"/>
      <c r="X299" s="20"/>
      <c r="Y299" s="17"/>
      <c r="Z299" s="20"/>
    </row>
    <row r="300" spans="3:26">
      <c r="C300" s="6"/>
      <c r="D300" s="48"/>
      <c r="E300" s="41"/>
      <c r="F300" s="6"/>
      <c r="H300" s="6"/>
      <c r="I300" s="55"/>
      <c r="J300" s="12"/>
      <c r="K300" s="20"/>
      <c r="L300" s="20"/>
      <c r="M300" s="20"/>
      <c r="N300" s="20"/>
      <c r="O300" s="20"/>
      <c r="P300" s="20"/>
      <c r="Q300" s="56"/>
      <c r="R300" s="57"/>
      <c r="S300" s="58"/>
      <c r="T300" s="20"/>
      <c r="U300" s="20"/>
      <c r="V300" s="56"/>
      <c r="W300" s="20"/>
      <c r="X300" s="20"/>
      <c r="Y300" s="17"/>
      <c r="Z300" s="20"/>
    </row>
    <row r="301" spans="3:26">
      <c r="C301" s="6"/>
      <c r="D301" s="48"/>
      <c r="E301" s="41"/>
      <c r="F301" s="6"/>
      <c r="H301" s="6"/>
      <c r="I301" s="55"/>
      <c r="J301" s="12"/>
      <c r="K301" s="20"/>
      <c r="L301" s="20"/>
      <c r="M301" s="20"/>
      <c r="N301" s="20"/>
      <c r="O301" s="20"/>
      <c r="P301" s="20"/>
      <c r="Q301" s="56"/>
      <c r="R301" s="57"/>
      <c r="S301" s="58"/>
      <c r="T301" s="20"/>
      <c r="U301" s="20"/>
      <c r="V301" s="56"/>
      <c r="W301" s="20"/>
      <c r="X301" s="20"/>
      <c r="Y301" s="17"/>
      <c r="Z301" s="20"/>
    </row>
    <row r="302" spans="3:26">
      <c r="C302" s="6"/>
      <c r="D302" s="48"/>
      <c r="E302" s="41"/>
      <c r="F302" s="6"/>
      <c r="H302" s="6"/>
      <c r="I302" s="55"/>
      <c r="J302" s="12"/>
      <c r="K302" s="20"/>
      <c r="L302" s="20"/>
      <c r="M302" s="20"/>
      <c r="N302" s="20"/>
      <c r="O302" s="20"/>
      <c r="P302" s="20"/>
      <c r="Q302" s="56"/>
      <c r="R302" s="57"/>
      <c r="S302" s="58"/>
      <c r="T302" s="20"/>
      <c r="U302" s="20"/>
      <c r="V302" s="56"/>
      <c r="W302" s="20"/>
      <c r="X302" s="20"/>
      <c r="Y302" s="17"/>
      <c r="Z302" s="20"/>
    </row>
    <row r="303" spans="3:26">
      <c r="C303" s="6"/>
      <c r="D303" s="48"/>
      <c r="E303" s="41"/>
      <c r="F303" s="6"/>
      <c r="H303" s="6"/>
      <c r="I303" s="55"/>
      <c r="J303" s="12"/>
      <c r="K303" s="20"/>
      <c r="L303" s="20"/>
      <c r="M303" s="20"/>
      <c r="N303" s="20"/>
      <c r="O303" s="20"/>
      <c r="P303" s="20"/>
      <c r="Q303" s="56"/>
      <c r="R303" s="57"/>
      <c r="S303" s="58"/>
      <c r="T303" s="20"/>
      <c r="U303" s="20"/>
      <c r="V303" s="56"/>
      <c r="W303" s="20"/>
      <c r="X303" s="20"/>
      <c r="Y303" s="17"/>
      <c r="Z303" s="20"/>
    </row>
    <row r="304" spans="3:26">
      <c r="C304" s="6"/>
      <c r="D304" s="48"/>
      <c r="E304" s="41"/>
      <c r="F304" s="6"/>
      <c r="H304" s="6"/>
      <c r="I304" s="55"/>
      <c r="J304" s="12"/>
      <c r="K304" s="20"/>
      <c r="L304" s="20"/>
      <c r="M304" s="20"/>
      <c r="N304" s="20"/>
      <c r="O304" s="20"/>
      <c r="P304" s="20"/>
      <c r="Q304" s="56"/>
      <c r="R304" s="57"/>
      <c r="S304" s="58"/>
      <c r="T304" s="20"/>
      <c r="U304" s="20"/>
      <c r="V304" s="56"/>
      <c r="W304" s="20"/>
      <c r="X304" s="20"/>
      <c r="Y304" s="17"/>
      <c r="Z304" s="20"/>
    </row>
    <row r="305" spans="3:26">
      <c r="C305" s="6"/>
      <c r="D305" s="48"/>
      <c r="E305" s="41"/>
      <c r="F305" s="6"/>
      <c r="H305" s="6"/>
      <c r="I305" s="55"/>
      <c r="J305" s="12"/>
      <c r="K305" s="20"/>
      <c r="L305" s="20"/>
      <c r="M305" s="20"/>
      <c r="N305" s="20"/>
      <c r="O305" s="20"/>
      <c r="P305" s="20"/>
      <c r="Q305" s="56"/>
      <c r="R305" s="57"/>
      <c r="S305" s="58"/>
      <c r="T305" s="20"/>
      <c r="U305" s="20"/>
      <c r="V305" s="56"/>
      <c r="W305" s="20"/>
      <c r="X305" s="20"/>
      <c r="Y305" s="17"/>
      <c r="Z305" s="20"/>
    </row>
    <row r="306" spans="3:26">
      <c r="C306" s="6"/>
      <c r="D306" s="48"/>
      <c r="E306" s="41"/>
      <c r="F306" s="6"/>
      <c r="H306" s="6"/>
      <c r="I306" s="55"/>
      <c r="J306" s="12"/>
      <c r="K306" s="20"/>
      <c r="L306" s="20"/>
      <c r="M306" s="20"/>
      <c r="N306" s="20"/>
      <c r="O306" s="20"/>
      <c r="P306" s="20"/>
      <c r="Q306" s="56"/>
      <c r="R306" s="57"/>
      <c r="S306" s="58"/>
      <c r="T306" s="20"/>
      <c r="U306" s="20"/>
      <c r="V306" s="56"/>
      <c r="W306" s="20"/>
      <c r="X306" s="20"/>
      <c r="Y306" s="17"/>
      <c r="Z306" s="20"/>
    </row>
    <row r="307" spans="3:26">
      <c r="C307" s="6"/>
      <c r="D307" s="48"/>
      <c r="E307" s="41"/>
      <c r="F307" s="6"/>
      <c r="H307" s="6"/>
      <c r="I307" s="55"/>
      <c r="J307" s="12"/>
      <c r="K307" s="20"/>
      <c r="L307" s="20"/>
      <c r="M307" s="20"/>
      <c r="N307" s="20"/>
      <c r="O307" s="20"/>
      <c r="P307" s="20"/>
      <c r="Q307" s="56"/>
      <c r="R307" s="57"/>
      <c r="S307" s="58"/>
      <c r="T307" s="20"/>
      <c r="U307" s="20"/>
      <c r="V307" s="56"/>
      <c r="W307" s="20"/>
      <c r="X307" s="20"/>
      <c r="Y307" s="17"/>
      <c r="Z307" s="20"/>
    </row>
    <row r="308" spans="3:26">
      <c r="C308" s="6"/>
      <c r="D308" s="48"/>
      <c r="E308" s="41"/>
      <c r="F308" s="6"/>
      <c r="H308" s="6"/>
      <c r="I308" s="55"/>
      <c r="J308" s="12"/>
      <c r="K308" s="20"/>
      <c r="L308" s="20"/>
      <c r="M308" s="20"/>
      <c r="N308" s="20"/>
      <c r="O308" s="20"/>
      <c r="P308" s="20"/>
      <c r="Q308" s="56"/>
      <c r="R308" s="57"/>
      <c r="S308" s="58"/>
      <c r="T308" s="20"/>
      <c r="U308" s="20"/>
      <c r="V308" s="56"/>
      <c r="W308" s="20"/>
      <c r="X308" s="20"/>
      <c r="Y308" s="17"/>
      <c r="Z308" s="20"/>
    </row>
    <row r="309" spans="3:26">
      <c r="C309" s="6"/>
      <c r="D309" s="48"/>
      <c r="E309" s="41"/>
      <c r="F309" s="6"/>
      <c r="H309" s="6"/>
      <c r="I309" s="55"/>
      <c r="J309" s="12"/>
      <c r="K309" s="20"/>
      <c r="L309" s="20"/>
      <c r="M309" s="20"/>
      <c r="N309" s="20"/>
      <c r="O309" s="20"/>
      <c r="P309" s="20"/>
      <c r="Q309" s="56"/>
      <c r="R309" s="57"/>
      <c r="S309" s="58"/>
      <c r="T309" s="20"/>
      <c r="U309" s="20"/>
      <c r="V309" s="56"/>
      <c r="W309" s="20"/>
      <c r="X309" s="20"/>
      <c r="Y309" s="17"/>
      <c r="Z309" s="20"/>
    </row>
    <row r="310" spans="3:26">
      <c r="C310" s="6"/>
      <c r="D310" s="48"/>
      <c r="E310" s="41"/>
      <c r="F310" s="6"/>
      <c r="H310" s="6"/>
      <c r="I310" s="55"/>
      <c r="J310" s="12"/>
      <c r="K310" s="20"/>
      <c r="L310" s="20"/>
      <c r="M310" s="20"/>
      <c r="N310" s="20"/>
      <c r="O310" s="20"/>
      <c r="P310" s="20"/>
      <c r="Q310" s="56"/>
      <c r="R310" s="57"/>
      <c r="S310" s="58"/>
      <c r="T310" s="20"/>
      <c r="U310" s="20"/>
      <c r="V310" s="56"/>
      <c r="W310" s="20"/>
      <c r="X310" s="20"/>
      <c r="Y310" s="17"/>
      <c r="Z310" s="20"/>
    </row>
    <row r="311" spans="3:26">
      <c r="C311" s="6"/>
      <c r="D311" s="48"/>
      <c r="E311" s="41"/>
      <c r="F311" s="6"/>
      <c r="H311" s="6"/>
      <c r="I311" s="55"/>
      <c r="J311" s="12"/>
      <c r="K311" s="20"/>
      <c r="L311" s="20"/>
      <c r="M311" s="20"/>
      <c r="N311" s="20"/>
      <c r="O311" s="20"/>
      <c r="P311" s="20"/>
      <c r="Q311" s="56"/>
      <c r="R311" s="57"/>
      <c r="S311" s="58"/>
      <c r="T311" s="20"/>
      <c r="U311" s="20"/>
      <c r="V311" s="56"/>
      <c r="W311" s="20"/>
      <c r="X311" s="20"/>
      <c r="Y311" s="17"/>
      <c r="Z311" s="20"/>
    </row>
    <row r="312" spans="3:26">
      <c r="C312" s="6"/>
      <c r="D312" s="48"/>
      <c r="E312" s="41"/>
      <c r="F312" s="6"/>
      <c r="H312" s="6"/>
      <c r="I312" s="55"/>
      <c r="J312" s="12"/>
      <c r="K312" s="20"/>
      <c r="L312" s="20"/>
      <c r="M312" s="20"/>
      <c r="N312" s="20"/>
      <c r="O312" s="20"/>
      <c r="P312" s="20"/>
      <c r="Q312" s="56"/>
      <c r="R312" s="57"/>
      <c r="S312" s="58"/>
      <c r="T312" s="20"/>
      <c r="U312" s="20"/>
      <c r="V312" s="56"/>
      <c r="W312" s="20"/>
      <c r="X312" s="20"/>
      <c r="Y312" s="17"/>
      <c r="Z312" s="20"/>
    </row>
    <row r="313" spans="3:26">
      <c r="C313" s="6"/>
      <c r="D313" s="48"/>
      <c r="E313" s="41"/>
      <c r="F313" s="6"/>
      <c r="H313" s="6"/>
      <c r="I313" s="55"/>
      <c r="J313" s="12"/>
      <c r="K313" s="20"/>
      <c r="L313" s="20"/>
      <c r="M313" s="20"/>
      <c r="N313" s="20"/>
      <c r="O313" s="20"/>
      <c r="P313" s="20"/>
      <c r="Q313" s="56"/>
      <c r="R313" s="57"/>
      <c r="S313" s="58"/>
      <c r="T313" s="20"/>
      <c r="U313" s="20"/>
      <c r="V313" s="56"/>
      <c r="W313" s="20"/>
      <c r="X313" s="20"/>
      <c r="Y313" s="17"/>
      <c r="Z313" s="20"/>
    </row>
    <row r="314" spans="3:26">
      <c r="C314" s="6"/>
      <c r="D314" s="48"/>
      <c r="E314" s="41"/>
      <c r="F314" s="6"/>
      <c r="H314" s="6"/>
      <c r="I314" s="55"/>
      <c r="J314" s="12"/>
      <c r="K314" s="20"/>
      <c r="L314" s="20"/>
      <c r="M314" s="20"/>
      <c r="N314" s="20"/>
      <c r="O314" s="20"/>
      <c r="P314" s="20"/>
      <c r="Q314" s="56"/>
      <c r="R314" s="57"/>
      <c r="S314" s="58"/>
      <c r="T314" s="20"/>
      <c r="U314" s="20"/>
      <c r="V314" s="56"/>
      <c r="W314" s="20"/>
      <c r="X314" s="20"/>
      <c r="Y314" s="17"/>
      <c r="Z314" s="20"/>
    </row>
    <row r="315" spans="3:26">
      <c r="C315" s="6"/>
      <c r="D315" s="48"/>
      <c r="E315" s="41"/>
      <c r="F315" s="6"/>
      <c r="H315" s="6"/>
      <c r="I315" s="55"/>
      <c r="J315" s="12"/>
      <c r="K315" s="20"/>
      <c r="L315" s="20"/>
      <c r="M315" s="20"/>
      <c r="N315" s="20"/>
      <c r="O315" s="20"/>
      <c r="P315" s="20"/>
      <c r="Q315" s="56"/>
      <c r="R315" s="57"/>
      <c r="S315" s="58"/>
      <c r="T315" s="20"/>
      <c r="U315" s="20"/>
      <c r="V315" s="56"/>
      <c r="W315" s="20"/>
      <c r="X315" s="20"/>
      <c r="Y315" s="17"/>
      <c r="Z315" s="20"/>
    </row>
    <row r="316" spans="3:26">
      <c r="C316" s="6"/>
      <c r="D316" s="48"/>
      <c r="E316" s="41"/>
      <c r="F316" s="6"/>
      <c r="H316" s="6"/>
      <c r="I316" s="55"/>
      <c r="J316" s="12"/>
      <c r="K316" s="20"/>
      <c r="L316" s="20"/>
      <c r="M316" s="20"/>
      <c r="N316" s="20"/>
      <c r="O316" s="20"/>
      <c r="P316" s="20"/>
      <c r="Q316" s="56"/>
      <c r="R316" s="57"/>
      <c r="S316" s="58"/>
      <c r="T316" s="20"/>
      <c r="U316" s="20"/>
      <c r="V316" s="56"/>
      <c r="W316" s="20"/>
      <c r="X316" s="20"/>
      <c r="Y316" s="17"/>
      <c r="Z316" s="20"/>
    </row>
    <row r="317" spans="3:26">
      <c r="C317" s="6"/>
      <c r="D317" s="48"/>
      <c r="E317" s="41"/>
      <c r="F317" s="6"/>
      <c r="H317" s="6"/>
      <c r="I317" s="55"/>
      <c r="J317" s="12"/>
      <c r="K317" s="20"/>
      <c r="L317" s="20"/>
      <c r="M317" s="20"/>
      <c r="N317" s="20"/>
      <c r="O317" s="20"/>
      <c r="P317" s="20"/>
      <c r="Q317" s="56"/>
      <c r="R317" s="57"/>
      <c r="S317" s="58"/>
      <c r="T317" s="20"/>
      <c r="U317" s="20"/>
      <c r="V317" s="56"/>
      <c r="W317" s="20"/>
      <c r="X317" s="20"/>
      <c r="Y317" s="17"/>
      <c r="Z317" s="20"/>
    </row>
    <row r="318" spans="3:26">
      <c r="C318" s="6"/>
      <c r="D318" s="48"/>
      <c r="E318" s="41"/>
      <c r="F318" s="6"/>
      <c r="H318" s="6"/>
      <c r="I318" s="55"/>
      <c r="J318" s="12"/>
      <c r="K318" s="20"/>
      <c r="L318" s="20"/>
      <c r="M318" s="20"/>
      <c r="N318" s="20"/>
      <c r="O318" s="20"/>
      <c r="P318" s="20"/>
      <c r="Q318" s="56"/>
      <c r="R318" s="57"/>
      <c r="S318" s="58"/>
      <c r="T318" s="20"/>
      <c r="U318" s="20"/>
      <c r="V318" s="56"/>
      <c r="W318" s="20"/>
      <c r="X318" s="20"/>
      <c r="Y318" s="17"/>
      <c r="Z318" s="20"/>
    </row>
    <row r="319" spans="3:26">
      <c r="C319" s="6"/>
      <c r="D319" s="48"/>
      <c r="E319" s="41"/>
      <c r="F319" s="6"/>
      <c r="H319" s="6"/>
      <c r="I319" s="55"/>
      <c r="J319" s="12"/>
      <c r="K319" s="20"/>
      <c r="L319" s="20"/>
      <c r="M319" s="20"/>
      <c r="N319" s="20"/>
      <c r="O319" s="20"/>
      <c r="P319" s="20"/>
      <c r="Q319" s="56"/>
      <c r="R319" s="57"/>
      <c r="S319" s="58"/>
      <c r="T319" s="20"/>
      <c r="U319" s="20"/>
      <c r="V319" s="56"/>
      <c r="W319" s="20"/>
      <c r="X319" s="20"/>
      <c r="Y319" s="17"/>
      <c r="Z319" s="20"/>
    </row>
    <row r="320" spans="3:26">
      <c r="C320" s="6"/>
      <c r="D320" s="48"/>
      <c r="E320" s="41"/>
      <c r="F320" s="6"/>
      <c r="H320" s="6"/>
      <c r="I320" s="55"/>
      <c r="J320" s="12"/>
      <c r="K320" s="20"/>
      <c r="L320" s="20"/>
      <c r="M320" s="20"/>
      <c r="N320" s="20"/>
      <c r="O320" s="20"/>
      <c r="P320" s="20"/>
      <c r="Q320" s="56"/>
      <c r="R320" s="57"/>
      <c r="S320" s="58"/>
      <c r="T320" s="20"/>
      <c r="U320" s="20"/>
      <c r="V320" s="56"/>
      <c r="W320" s="20"/>
      <c r="X320" s="20"/>
      <c r="Y320" s="17"/>
      <c r="Z320" s="20"/>
    </row>
    <row r="321" spans="3:26">
      <c r="C321" s="6"/>
      <c r="D321" s="48"/>
      <c r="E321" s="41"/>
      <c r="F321" s="6"/>
      <c r="H321" s="6"/>
      <c r="I321" s="55"/>
      <c r="J321" s="12"/>
      <c r="K321" s="20"/>
      <c r="L321" s="20"/>
      <c r="M321" s="20"/>
      <c r="N321" s="20"/>
      <c r="O321" s="20"/>
      <c r="P321" s="20"/>
      <c r="Q321" s="56"/>
      <c r="R321" s="57"/>
      <c r="S321" s="58"/>
      <c r="T321" s="20"/>
      <c r="U321" s="20"/>
      <c r="V321" s="56"/>
      <c r="W321" s="20"/>
      <c r="X321" s="20"/>
      <c r="Y321" s="17"/>
      <c r="Z321" s="20"/>
    </row>
    <row r="322" spans="3:26">
      <c r="C322" s="6"/>
      <c r="D322" s="48"/>
      <c r="E322" s="41"/>
      <c r="F322" s="6"/>
      <c r="H322" s="6"/>
      <c r="I322" s="55"/>
      <c r="J322" s="12"/>
      <c r="K322" s="20"/>
      <c r="L322" s="20"/>
      <c r="M322" s="20"/>
      <c r="N322" s="20"/>
      <c r="O322" s="20"/>
      <c r="P322" s="20"/>
      <c r="Q322" s="56"/>
      <c r="R322" s="57"/>
      <c r="S322" s="58"/>
      <c r="T322" s="20"/>
      <c r="U322" s="20"/>
      <c r="V322" s="56"/>
      <c r="W322" s="20"/>
      <c r="X322" s="20"/>
      <c r="Y322" s="17"/>
      <c r="Z322" s="20"/>
    </row>
    <row r="323" spans="3:26">
      <c r="C323" s="6"/>
      <c r="D323" s="48"/>
      <c r="E323" s="41"/>
      <c r="F323" s="6"/>
      <c r="H323" s="6"/>
      <c r="I323" s="55"/>
      <c r="J323" s="12"/>
      <c r="K323" s="20"/>
      <c r="L323" s="20"/>
      <c r="M323" s="20"/>
      <c r="N323" s="20"/>
      <c r="O323" s="20"/>
      <c r="P323" s="20"/>
      <c r="Q323" s="56"/>
      <c r="R323" s="57"/>
      <c r="S323" s="58"/>
      <c r="T323" s="20"/>
      <c r="U323" s="20"/>
      <c r="V323" s="56"/>
      <c r="W323" s="20"/>
      <c r="X323" s="20"/>
      <c r="Y323" s="17"/>
      <c r="Z323" s="20"/>
    </row>
    <row r="324" spans="3:26">
      <c r="C324" s="6"/>
      <c r="D324" s="48"/>
      <c r="E324" s="41"/>
      <c r="F324" s="6"/>
      <c r="H324" s="6"/>
      <c r="I324" s="55"/>
      <c r="J324" s="12"/>
      <c r="K324" s="20"/>
      <c r="L324" s="20"/>
      <c r="M324" s="20"/>
      <c r="N324" s="20"/>
      <c r="O324" s="20"/>
      <c r="P324" s="20"/>
      <c r="Q324" s="56"/>
      <c r="R324" s="57"/>
      <c r="S324" s="58"/>
      <c r="T324" s="20"/>
      <c r="U324" s="20"/>
      <c r="V324" s="56"/>
      <c r="W324" s="20"/>
      <c r="X324" s="20"/>
      <c r="Y324" s="17"/>
      <c r="Z324" s="20"/>
    </row>
    <row r="325" spans="3:26">
      <c r="C325" s="6"/>
      <c r="D325" s="48"/>
      <c r="E325" s="41"/>
      <c r="F325" s="6"/>
      <c r="H325" s="6"/>
      <c r="I325" s="55"/>
      <c r="J325" s="12"/>
      <c r="K325" s="20"/>
      <c r="L325" s="20"/>
      <c r="M325" s="20"/>
      <c r="N325" s="20"/>
      <c r="O325" s="20"/>
      <c r="P325" s="20"/>
      <c r="Q325" s="56"/>
      <c r="R325" s="57"/>
      <c r="S325" s="58"/>
      <c r="T325" s="20"/>
      <c r="U325" s="20"/>
      <c r="V325" s="56"/>
      <c r="W325" s="20"/>
      <c r="X325" s="20"/>
      <c r="Y325" s="17"/>
      <c r="Z325" s="20"/>
    </row>
    <row r="326" spans="3:26">
      <c r="C326" s="6"/>
      <c r="D326" s="48"/>
      <c r="E326" s="41"/>
      <c r="F326" s="6"/>
      <c r="H326" s="6"/>
      <c r="I326" s="55"/>
      <c r="J326" s="12"/>
      <c r="K326" s="20"/>
      <c r="L326" s="20"/>
      <c r="M326" s="20"/>
      <c r="N326" s="20"/>
      <c r="O326" s="20"/>
      <c r="P326" s="20"/>
      <c r="Q326" s="56"/>
      <c r="R326" s="57"/>
      <c r="S326" s="58"/>
      <c r="T326" s="20"/>
      <c r="U326" s="20"/>
      <c r="V326" s="56"/>
      <c r="W326" s="20"/>
      <c r="X326" s="20"/>
      <c r="Y326" s="17"/>
      <c r="Z326" s="20"/>
    </row>
    <row r="327" spans="3:26">
      <c r="C327" s="6"/>
      <c r="D327" s="48"/>
      <c r="E327" s="41"/>
      <c r="F327" s="6"/>
      <c r="H327" s="6"/>
      <c r="I327" s="55"/>
      <c r="J327" s="12"/>
      <c r="K327" s="20"/>
      <c r="L327" s="20"/>
      <c r="M327" s="20"/>
      <c r="N327" s="20"/>
      <c r="O327" s="20"/>
      <c r="P327" s="20"/>
      <c r="Q327" s="56"/>
      <c r="R327" s="57"/>
      <c r="S327" s="58"/>
      <c r="T327" s="20"/>
      <c r="U327" s="20"/>
      <c r="V327" s="56"/>
      <c r="W327" s="20"/>
      <c r="X327" s="20"/>
      <c r="Y327" s="17"/>
      <c r="Z327" s="20"/>
    </row>
    <row r="328" spans="3:26">
      <c r="C328" s="6"/>
      <c r="D328" s="48"/>
      <c r="E328" s="41"/>
      <c r="F328" s="6"/>
      <c r="H328" s="6"/>
      <c r="I328" s="55"/>
      <c r="J328" s="12"/>
      <c r="K328" s="20"/>
      <c r="L328" s="20"/>
      <c r="M328" s="20"/>
      <c r="N328" s="20"/>
      <c r="O328" s="20"/>
      <c r="P328" s="20"/>
      <c r="Q328" s="56"/>
      <c r="R328" s="57"/>
      <c r="S328" s="58"/>
      <c r="T328" s="20"/>
      <c r="U328" s="20"/>
      <c r="V328" s="56"/>
      <c r="W328" s="20"/>
      <c r="X328" s="20"/>
      <c r="Y328" s="17"/>
      <c r="Z328" s="20"/>
    </row>
    <row r="329" spans="3:26">
      <c r="C329" s="6"/>
      <c r="D329" s="48"/>
      <c r="E329" s="41"/>
      <c r="F329" s="6"/>
      <c r="H329" s="6"/>
      <c r="I329" s="55"/>
      <c r="J329" s="12"/>
      <c r="K329" s="20"/>
      <c r="L329" s="20"/>
      <c r="M329" s="20"/>
      <c r="N329" s="20"/>
      <c r="O329" s="20"/>
      <c r="P329" s="20"/>
      <c r="Q329" s="56"/>
      <c r="R329" s="57"/>
      <c r="S329" s="58"/>
      <c r="T329" s="20"/>
      <c r="U329" s="20"/>
      <c r="V329" s="56"/>
      <c r="W329" s="20"/>
      <c r="X329" s="20"/>
      <c r="Y329" s="17"/>
      <c r="Z329" s="20"/>
    </row>
    <row r="330" spans="3:26">
      <c r="C330" s="6"/>
      <c r="D330" s="48"/>
      <c r="E330" s="41"/>
      <c r="F330" s="6"/>
      <c r="H330" s="6"/>
      <c r="I330" s="55"/>
      <c r="J330" s="12"/>
      <c r="K330" s="20"/>
      <c r="L330" s="20"/>
      <c r="M330" s="20"/>
      <c r="N330" s="20"/>
      <c r="O330" s="20"/>
      <c r="P330" s="20"/>
      <c r="Q330" s="56"/>
      <c r="R330" s="57"/>
      <c r="S330" s="58"/>
      <c r="T330" s="20"/>
      <c r="U330" s="20"/>
      <c r="V330" s="56"/>
      <c r="W330" s="20"/>
      <c r="X330" s="20"/>
      <c r="Y330" s="17"/>
      <c r="Z330" s="20"/>
    </row>
    <row r="331" spans="3:26">
      <c r="C331" s="6"/>
      <c r="D331" s="48"/>
      <c r="E331" s="41"/>
      <c r="F331" s="6"/>
      <c r="H331" s="6"/>
      <c r="I331" s="55"/>
      <c r="J331" s="12"/>
      <c r="K331" s="20"/>
      <c r="L331" s="20"/>
      <c r="M331" s="20"/>
      <c r="N331" s="20"/>
      <c r="O331" s="20"/>
      <c r="P331" s="20"/>
      <c r="Q331" s="56"/>
      <c r="R331" s="57"/>
      <c r="S331" s="58"/>
      <c r="T331" s="20"/>
      <c r="U331" s="20"/>
      <c r="V331" s="56"/>
      <c r="W331" s="20"/>
      <c r="X331" s="20"/>
      <c r="Y331" s="17"/>
      <c r="Z331" s="20"/>
    </row>
    <row r="332" spans="3:26">
      <c r="C332" s="6"/>
      <c r="D332" s="48"/>
      <c r="E332" s="41"/>
      <c r="F332" s="6"/>
      <c r="H332" s="6"/>
      <c r="I332" s="55"/>
      <c r="J332" s="12"/>
      <c r="K332" s="20"/>
      <c r="L332" s="20"/>
      <c r="M332" s="20"/>
      <c r="N332" s="20"/>
      <c r="O332" s="20"/>
      <c r="P332" s="20"/>
      <c r="Q332" s="56"/>
      <c r="R332" s="57"/>
      <c r="S332" s="58"/>
      <c r="T332" s="20"/>
      <c r="U332" s="20"/>
      <c r="V332" s="56"/>
      <c r="W332" s="20"/>
      <c r="X332" s="20"/>
      <c r="Y332" s="17"/>
      <c r="Z332" s="20"/>
    </row>
    <row r="333" spans="3:26">
      <c r="C333" s="6"/>
      <c r="D333" s="48"/>
      <c r="E333" s="41"/>
      <c r="F333" s="6"/>
      <c r="H333" s="6"/>
      <c r="I333" s="55"/>
      <c r="J333" s="12"/>
      <c r="K333" s="20"/>
      <c r="L333" s="20"/>
      <c r="M333" s="20"/>
      <c r="N333" s="20"/>
      <c r="O333" s="20"/>
      <c r="P333" s="20"/>
      <c r="Q333" s="56"/>
      <c r="R333" s="57"/>
      <c r="S333" s="58"/>
      <c r="T333" s="20"/>
      <c r="U333" s="20"/>
      <c r="V333" s="56"/>
      <c r="W333" s="20"/>
      <c r="X333" s="20"/>
      <c r="Y333" s="17"/>
      <c r="Z333" s="20"/>
    </row>
    <row r="334" spans="3:26">
      <c r="C334" s="6"/>
      <c r="D334" s="48"/>
      <c r="E334" s="41"/>
      <c r="F334" s="6"/>
      <c r="H334" s="6"/>
      <c r="I334" s="55"/>
      <c r="J334" s="12"/>
      <c r="K334" s="20"/>
      <c r="L334" s="20"/>
      <c r="M334" s="20"/>
      <c r="N334" s="20"/>
      <c r="O334" s="20"/>
      <c r="P334" s="20"/>
      <c r="Q334" s="56"/>
      <c r="R334" s="57"/>
      <c r="S334" s="58"/>
      <c r="T334" s="20"/>
      <c r="U334" s="20"/>
      <c r="V334" s="56"/>
      <c r="W334" s="20"/>
      <c r="X334" s="20"/>
      <c r="Y334" s="17"/>
      <c r="Z334" s="20"/>
    </row>
    <row r="335" spans="3:26">
      <c r="C335" s="6"/>
      <c r="D335" s="48"/>
      <c r="E335" s="41"/>
      <c r="F335" s="6"/>
      <c r="H335" s="6"/>
      <c r="I335" s="55"/>
      <c r="J335" s="12"/>
      <c r="K335" s="20"/>
      <c r="L335" s="20"/>
      <c r="M335" s="20"/>
      <c r="N335" s="20"/>
      <c r="O335" s="20"/>
      <c r="P335" s="20"/>
      <c r="Q335" s="56"/>
      <c r="R335" s="57"/>
      <c r="S335" s="58"/>
      <c r="T335" s="20"/>
      <c r="U335" s="20"/>
      <c r="V335" s="56"/>
      <c r="W335" s="20"/>
      <c r="X335" s="20"/>
      <c r="Y335" s="17"/>
      <c r="Z335" s="20"/>
    </row>
    <row r="336" spans="3:26">
      <c r="C336" s="6"/>
      <c r="D336" s="48"/>
      <c r="E336" s="41"/>
      <c r="F336" s="6"/>
      <c r="H336" s="6"/>
      <c r="I336" s="55"/>
      <c r="J336" s="12"/>
      <c r="K336" s="20"/>
      <c r="L336" s="20"/>
      <c r="M336" s="20"/>
      <c r="N336" s="20"/>
      <c r="O336" s="20"/>
      <c r="P336" s="20"/>
      <c r="Q336" s="56"/>
      <c r="R336" s="57"/>
      <c r="S336" s="58"/>
      <c r="T336" s="20"/>
      <c r="U336" s="20"/>
      <c r="V336" s="56"/>
      <c r="W336" s="20"/>
      <c r="X336" s="20"/>
      <c r="Y336" s="17"/>
      <c r="Z336" s="20"/>
    </row>
    <row r="337" spans="3:26">
      <c r="C337" s="6"/>
      <c r="D337" s="48"/>
      <c r="E337" s="41"/>
      <c r="F337" s="6"/>
      <c r="H337" s="6"/>
      <c r="I337" s="55"/>
      <c r="J337" s="12"/>
      <c r="K337" s="20"/>
      <c r="L337" s="20"/>
      <c r="M337" s="20"/>
      <c r="N337" s="20"/>
      <c r="O337" s="20"/>
      <c r="P337" s="20"/>
      <c r="Q337" s="56"/>
      <c r="R337" s="57"/>
      <c r="S337" s="58"/>
      <c r="T337" s="20"/>
      <c r="U337" s="20"/>
      <c r="V337" s="56"/>
      <c r="W337" s="20"/>
      <c r="X337" s="20"/>
      <c r="Y337" s="17"/>
      <c r="Z337" s="20"/>
    </row>
    <row r="338" spans="3:26">
      <c r="C338" s="6"/>
      <c r="D338" s="48"/>
      <c r="E338" s="41"/>
      <c r="F338" s="6"/>
      <c r="H338" s="6"/>
      <c r="I338" s="55"/>
      <c r="J338" s="12"/>
      <c r="K338" s="20"/>
      <c r="L338" s="20"/>
      <c r="M338" s="20"/>
      <c r="N338" s="20"/>
      <c r="O338" s="20"/>
      <c r="P338" s="20"/>
      <c r="Q338" s="56"/>
      <c r="R338" s="57"/>
      <c r="S338" s="58"/>
      <c r="T338" s="20"/>
      <c r="U338" s="20"/>
      <c r="V338" s="56"/>
      <c r="W338" s="20"/>
      <c r="X338" s="20"/>
      <c r="Y338" s="17"/>
      <c r="Z338" s="20"/>
    </row>
    <row r="339" spans="3:26">
      <c r="C339" s="6"/>
      <c r="D339" s="48"/>
      <c r="E339" s="41"/>
      <c r="F339" s="6"/>
      <c r="H339" s="6"/>
      <c r="I339" s="55"/>
      <c r="J339" s="12"/>
      <c r="K339" s="20"/>
      <c r="L339" s="20"/>
      <c r="M339" s="20"/>
      <c r="N339" s="20"/>
      <c r="O339" s="20"/>
      <c r="P339" s="20"/>
      <c r="Q339" s="56"/>
      <c r="R339" s="57"/>
      <c r="S339" s="58"/>
      <c r="T339" s="20"/>
      <c r="U339" s="20"/>
      <c r="V339" s="56"/>
      <c r="W339" s="20"/>
      <c r="X339" s="20"/>
      <c r="Y339" s="17"/>
      <c r="Z339" s="20"/>
    </row>
    <row r="340" spans="3:26">
      <c r="C340" s="6"/>
      <c r="D340" s="48"/>
      <c r="E340" s="41"/>
      <c r="F340" s="6"/>
      <c r="H340" s="6"/>
      <c r="I340" s="55"/>
      <c r="J340" s="12"/>
      <c r="K340" s="20"/>
      <c r="L340" s="20"/>
      <c r="M340" s="20"/>
      <c r="N340" s="20"/>
      <c r="O340" s="20"/>
      <c r="P340" s="20"/>
      <c r="Q340" s="56"/>
      <c r="R340" s="57"/>
      <c r="S340" s="58"/>
      <c r="T340" s="20"/>
      <c r="U340" s="20"/>
      <c r="V340" s="56"/>
      <c r="W340" s="20"/>
      <c r="X340" s="20"/>
      <c r="Y340" s="17"/>
      <c r="Z340" s="20"/>
    </row>
    <row r="341" spans="3:26">
      <c r="C341" s="6"/>
      <c r="D341" s="48"/>
      <c r="E341" s="41"/>
      <c r="F341" s="6"/>
      <c r="H341" s="6"/>
      <c r="I341" s="55"/>
      <c r="J341" s="12"/>
      <c r="K341" s="20"/>
      <c r="L341" s="20"/>
      <c r="M341" s="20"/>
      <c r="N341" s="20"/>
      <c r="O341" s="20"/>
      <c r="P341" s="20"/>
      <c r="Q341" s="56"/>
      <c r="R341" s="57"/>
      <c r="S341" s="58"/>
      <c r="T341" s="20"/>
      <c r="U341" s="20"/>
      <c r="V341" s="56"/>
      <c r="W341" s="20"/>
      <c r="X341" s="20"/>
      <c r="Y341" s="17"/>
      <c r="Z341" s="20"/>
    </row>
    <row r="342" spans="3:26">
      <c r="C342" s="6"/>
      <c r="D342" s="48"/>
      <c r="E342" s="41"/>
      <c r="F342" s="6"/>
      <c r="H342" s="6"/>
      <c r="I342" s="55"/>
      <c r="J342" s="12"/>
      <c r="K342" s="20"/>
      <c r="L342" s="20"/>
      <c r="M342" s="20"/>
      <c r="N342" s="20"/>
      <c r="O342" s="20"/>
      <c r="P342" s="20"/>
      <c r="Q342" s="56"/>
      <c r="R342" s="57"/>
      <c r="S342" s="58"/>
      <c r="T342" s="20"/>
      <c r="U342" s="20"/>
      <c r="V342" s="56"/>
      <c r="W342" s="20"/>
      <c r="X342" s="20"/>
      <c r="Y342" s="17"/>
      <c r="Z342" s="20"/>
    </row>
    <row r="343" spans="3:26">
      <c r="C343" s="6"/>
      <c r="D343" s="48"/>
      <c r="E343" s="41"/>
      <c r="F343" s="6"/>
      <c r="H343" s="6"/>
      <c r="I343" s="55"/>
      <c r="J343" s="12"/>
      <c r="K343" s="20"/>
      <c r="L343" s="20"/>
      <c r="M343" s="20"/>
      <c r="N343" s="20"/>
      <c r="O343" s="20"/>
      <c r="P343" s="20"/>
      <c r="Q343" s="56"/>
      <c r="R343" s="57"/>
      <c r="S343" s="58"/>
      <c r="T343" s="20"/>
      <c r="U343" s="20"/>
      <c r="V343" s="56"/>
      <c r="W343" s="20"/>
      <c r="X343" s="20"/>
      <c r="Y343" s="17"/>
      <c r="Z343" s="20"/>
    </row>
    <row r="344" spans="3:26">
      <c r="C344" s="6"/>
      <c r="D344" s="48"/>
      <c r="E344" s="41"/>
      <c r="F344" s="6"/>
      <c r="H344" s="6"/>
      <c r="I344" s="55"/>
      <c r="J344" s="12"/>
      <c r="K344" s="20"/>
      <c r="L344" s="20"/>
      <c r="M344" s="20"/>
      <c r="N344" s="20"/>
      <c r="O344" s="20"/>
      <c r="P344" s="20"/>
      <c r="Q344" s="56"/>
      <c r="R344" s="57"/>
      <c r="S344" s="58"/>
      <c r="T344" s="20"/>
      <c r="U344" s="20"/>
      <c r="V344" s="56"/>
      <c r="W344" s="20"/>
      <c r="X344" s="20"/>
      <c r="Y344" s="17"/>
      <c r="Z344" s="20"/>
    </row>
    <row r="345" spans="3:26">
      <c r="C345" s="6"/>
      <c r="D345" s="48"/>
      <c r="E345" s="41"/>
      <c r="F345" s="6"/>
      <c r="H345" s="6"/>
      <c r="I345" s="55"/>
      <c r="J345" s="12"/>
      <c r="K345" s="20"/>
      <c r="L345" s="20"/>
      <c r="M345" s="20"/>
      <c r="N345" s="20"/>
      <c r="O345" s="20"/>
      <c r="P345" s="20"/>
      <c r="Q345" s="56"/>
      <c r="R345" s="57"/>
      <c r="S345" s="58"/>
      <c r="T345" s="20"/>
      <c r="U345" s="20"/>
      <c r="V345" s="56"/>
      <c r="W345" s="20"/>
      <c r="X345" s="20"/>
      <c r="Y345" s="17"/>
      <c r="Z345" s="20"/>
    </row>
    <row r="346" spans="3:26">
      <c r="C346" s="6"/>
      <c r="D346" s="48"/>
      <c r="E346" s="41"/>
      <c r="F346" s="6"/>
      <c r="H346" s="6"/>
      <c r="I346" s="55"/>
      <c r="J346" s="12"/>
      <c r="K346" s="20"/>
      <c r="L346" s="20"/>
      <c r="M346" s="20"/>
      <c r="N346" s="20"/>
      <c r="O346" s="20"/>
      <c r="P346" s="20"/>
      <c r="Q346" s="56"/>
      <c r="R346" s="57"/>
      <c r="S346" s="58"/>
      <c r="T346" s="20"/>
      <c r="U346" s="20"/>
      <c r="V346" s="56"/>
      <c r="W346" s="20"/>
      <c r="X346" s="20"/>
      <c r="Y346" s="17"/>
      <c r="Z346" s="20"/>
    </row>
    <row r="347" spans="3:26">
      <c r="C347" s="6"/>
      <c r="D347" s="48"/>
      <c r="E347" s="41"/>
      <c r="F347" s="6"/>
      <c r="H347" s="6"/>
      <c r="I347" s="55"/>
      <c r="J347" s="12"/>
      <c r="K347" s="20"/>
      <c r="L347" s="20"/>
      <c r="M347" s="20"/>
      <c r="N347" s="20"/>
      <c r="O347" s="20"/>
      <c r="P347" s="20"/>
      <c r="Q347" s="56"/>
      <c r="R347" s="57"/>
      <c r="S347" s="58"/>
      <c r="T347" s="20"/>
      <c r="U347" s="20"/>
      <c r="V347" s="56"/>
      <c r="W347" s="20"/>
      <c r="X347" s="20"/>
      <c r="Y347" s="17"/>
      <c r="Z347" s="20"/>
    </row>
    <row r="348" spans="3:26">
      <c r="C348" s="6"/>
      <c r="D348" s="48"/>
      <c r="E348" s="41"/>
      <c r="F348" s="6"/>
      <c r="H348" s="6"/>
      <c r="I348" s="55"/>
      <c r="J348" s="12"/>
      <c r="K348" s="20"/>
      <c r="L348" s="20"/>
      <c r="M348" s="20"/>
      <c r="N348" s="20"/>
      <c r="O348" s="20"/>
      <c r="P348" s="20"/>
      <c r="Q348" s="56"/>
      <c r="R348" s="57"/>
      <c r="S348" s="58"/>
      <c r="T348" s="20"/>
      <c r="U348" s="20"/>
      <c r="V348" s="56"/>
      <c r="W348" s="20"/>
      <c r="X348" s="20"/>
      <c r="Y348" s="17"/>
      <c r="Z348" s="20"/>
    </row>
    <row r="349" spans="3:26">
      <c r="C349" s="6"/>
      <c r="D349" s="48"/>
      <c r="E349" s="41"/>
      <c r="F349" s="6"/>
      <c r="H349" s="6"/>
      <c r="I349" s="55"/>
      <c r="J349" s="12"/>
      <c r="K349" s="20"/>
      <c r="L349" s="20"/>
      <c r="M349" s="20"/>
      <c r="N349" s="20"/>
      <c r="O349" s="20"/>
      <c r="P349" s="20"/>
      <c r="Q349" s="56"/>
      <c r="R349" s="57"/>
      <c r="S349" s="58"/>
      <c r="T349" s="20"/>
      <c r="U349" s="20"/>
      <c r="V349" s="56"/>
      <c r="W349" s="20"/>
      <c r="X349" s="20"/>
      <c r="Y349" s="17"/>
      <c r="Z349" s="20"/>
    </row>
    <row r="350" spans="3:26">
      <c r="C350" s="6"/>
      <c r="D350" s="48"/>
      <c r="E350" s="41"/>
      <c r="F350" s="6"/>
      <c r="H350" s="6"/>
      <c r="I350" s="55"/>
      <c r="J350" s="12"/>
      <c r="K350" s="20"/>
      <c r="L350" s="20"/>
      <c r="M350" s="20"/>
      <c r="N350" s="20"/>
      <c r="O350" s="20"/>
      <c r="P350" s="20"/>
      <c r="Q350" s="56"/>
      <c r="R350" s="57"/>
      <c r="S350" s="58"/>
      <c r="T350" s="20"/>
      <c r="U350" s="20"/>
      <c r="V350" s="56"/>
      <c r="W350" s="20"/>
      <c r="X350" s="20"/>
      <c r="Y350" s="17"/>
      <c r="Z350" s="20"/>
    </row>
    <row r="351" spans="3:26">
      <c r="C351" s="6"/>
      <c r="D351" s="48"/>
      <c r="E351" s="41"/>
      <c r="F351" s="6"/>
      <c r="H351" s="6"/>
      <c r="I351" s="55"/>
      <c r="J351" s="12"/>
      <c r="K351" s="20"/>
      <c r="L351" s="20"/>
      <c r="M351" s="20"/>
      <c r="N351" s="20"/>
      <c r="O351" s="20"/>
      <c r="P351" s="20"/>
      <c r="Q351" s="56"/>
      <c r="R351" s="57"/>
      <c r="S351" s="58"/>
      <c r="T351" s="20"/>
      <c r="U351" s="20"/>
      <c r="V351" s="56"/>
      <c r="W351" s="20"/>
      <c r="X351" s="20"/>
      <c r="Y351" s="17"/>
      <c r="Z351" s="20"/>
    </row>
    <row r="352" spans="3:26">
      <c r="C352" s="6"/>
      <c r="D352" s="48"/>
      <c r="E352" s="41"/>
      <c r="F352" s="6"/>
      <c r="H352" s="6"/>
      <c r="I352" s="55"/>
      <c r="J352" s="12"/>
      <c r="K352" s="20"/>
      <c r="L352" s="20"/>
      <c r="M352" s="20"/>
      <c r="N352" s="20"/>
      <c r="O352" s="20"/>
      <c r="P352" s="20"/>
      <c r="Q352" s="56"/>
      <c r="R352" s="57"/>
      <c r="S352" s="58"/>
      <c r="T352" s="20"/>
      <c r="U352" s="20"/>
      <c r="V352" s="56"/>
      <c r="W352" s="20"/>
      <c r="X352" s="20"/>
      <c r="Y352" s="17"/>
      <c r="Z352" s="20"/>
    </row>
    <row r="353" spans="3:26">
      <c r="C353" s="6"/>
      <c r="D353" s="48"/>
      <c r="E353" s="41"/>
      <c r="F353" s="6"/>
      <c r="H353" s="6"/>
      <c r="I353" s="55"/>
      <c r="J353" s="12"/>
      <c r="K353" s="20"/>
      <c r="L353" s="20"/>
      <c r="M353" s="20"/>
      <c r="N353" s="20"/>
      <c r="O353" s="20"/>
      <c r="P353" s="20"/>
      <c r="Q353" s="56"/>
      <c r="R353" s="57"/>
      <c r="S353" s="58"/>
      <c r="T353" s="20"/>
      <c r="U353" s="20"/>
      <c r="V353" s="56"/>
      <c r="W353" s="20"/>
      <c r="X353" s="20"/>
      <c r="Y353" s="17"/>
      <c r="Z353" s="20"/>
    </row>
    <row r="354" spans="3:26">
      <c r="C354" s="6"/>
      <c r="D354" s="48"/>
      <c r="E354" s="41"/>
      <c r="F354" s="6"/>
      <c r="H354" s="6"/>
      <c r="I354" s="55"/>
      <c r="J354" s="12"/>
      <c r="K354" s="20"/>
      <c r="L354" s="20"/>
      <c r="M354" s="20"/>
      <c r="N354" s="20"/>
      <c r="O354" s="20"/>
      <c r="P354" s="20"/>
      <c r="Q354" s="56"/>
      <c r="R354" s="57"/>
      <c r="S354" s="58"/>
      <c r="T354" s="20"/>
      <c r="U354" s="20"/>
      <c r="V354" s="56"/>
      <c r="W354" s="20"/>
      <c r="X354" s="20"/>
      <c r="Y354" s="17"/>
      <c r="Z354" s="20"/>
    </row>
    <row r="355" spans="3:26">
      <c r="C355" s="6"/>
      <c r="D355" s="48"/>
      <c r="E355" s="41"/>
      <c r="F355" s="6"/>
      <c r="H355" s="6"/>
      <c r="I355" s="55"/>
      <c r="J355" s="12"/>
      <c r="K355" s="20"/>
      <c r="L355" s="20"/>
      <c r="M355" s="20"/>
      <c r="N355" s="20"/>
      <c r="O355" s="20"/>
      <c r="P355" s="20"/>
      <c r="Q355" s="56"/>
      <c r="R355" s="57"/>
      <c r="S355" s="58"/>
      <c r="T355" s="20"/>
      <c r="U355" s="20"/>
      <c r="V355" s="56"/>
      <c r="W355" s="20"/>
      <c r="X355" s="20"/>
      <c r="Y355" s="17"/>
      <c r="Z355" s="20"/>
    </row>
    <row r="356" spans="3:26">
      <c r="C356" s="6"/>
      <c r="D356" s="48"/>
      <c r="E356" s="41"/>
      <c r="F356" s="6"/>
      <c r="H356" s="6"/>
      <c r="I356" s="55"/>
      <c r="J356" s="12"/>
      <c r="K356" s="20"/>
      <c r="L356" s="20"/>
      <c r="M356" s="20"/>
      <c r="N356" s="20"/>
      <c r="O356" s="20"/>
      <c r="P356" s="20"/>
      <c r="Q356" s="56"/>
      <c r="R356" s="57"/>
      <c r="S356" s="58"/>
      <c r="T356" s="20"/>
      <c r="U356" s="20"/>
      <c r="V356" s="56"/>
      <c r="W356" s="20"/>
      <c r="X356" s="20"/>
      <c r="Y356" s="17"/>
      <c r="Z356" s="20"/>
    </row>
    <row r="357" spans="3:26">
      <c r="C357" s="6"/>
      <c r="D357" s="48"/>
      <c r="E357" s="41"/>
      <c r="F357" s="6"/>
      <c r="H357" s="6"/>
      <c r="I357" s="55"/>
      <c r="J357" s="12"/>
      <c r="K357" s="20"/>
      <c r="L357" s="20"/>
      <c r="M357" s="20"/>
      <c r="N357" s="20"/>
      <c r="O357" s="20"/>
      <c r="P357" s="20"/>
      <c r="Q357" s="56"/>
      <c r="R357" s="57"/>
      <c r="S357" s="58"/>
      <c r="T357" s="20"/>
      <c r="U357" s="20"/>
      <c r="V357" s="56"/>
      <c r="W357" s="20"/>
      <c r="X357" s="20"/>
      <c r="Y357" s="17"/>
      <c r="Z357" s="20"/>
    </row>
    <row r="358" spans="3:26">
      <c r="C358" s="6"/>
      <c r="D358" s="48"/>
      <c r="E358" s="41"/>
      <c r="F358" s="6"/>
      <c r="H358" s="6"/>
      <c r="I358" s="55"/>
      <c r="J358" s="12"/>
      <c r="K358" s="20"/>
      <c r="L358" s="20"/>
      <c r="M358" s="20"/>
      <c r="N358" s="20"/>
      <c r="O358" s="20"/>
      <c r="P358" s="20"/>
      <c r="Q358" s="56"/>
      <c r="R358" s="57"/>
      <c r="S358" s="58"/>
      <c r="T358" s="20"/>
      <c r="U358" s="20"/>
      <c r="V358" s="56"/>
      <c r="W358" s="20"/>
      <c r="X358" s="20"/>
      <c r="Y358" s="17"/>
      <c r="Z358" s="20"/>
    </row>
    <row r="359" spans="3:26">
      <c r="C359" s="6"/>
      <c r="D359" s="48"/>
      <c r="E359" s="41"/>
      <c r="F359" s="6"/>
      <c r="H359" s="6"/>
      <c r="I359" s="55"/>
      <c r="J359" s="12"/>
      <c r="K359" s="20"/>
      <c r="L359" s="20"/>
      <c r="M359" s="20"/>
      <c r="N359" s="20"/>
      <c r="O359" s="20"/>
      <c r="P359" s="20"/>
      <c r="Q359" s="56"/>
      <c r="R359" s="57"/>
      <c r="S359" s="58"/>
      <c r="T359" s="20"/>
      <c r="U359" s="20"/>
      <c r="V359" s="56"/>
      <c r="W359" s="20"/>
      <c r="X359" s="20"/>
      <c r="Y359" s="17"/>
      <c r="Z359" s="20"/>
    </row>
    <row r="360" spans="3:26">
      <c r="C360" s="6"/>
      <c r="D360" s="48"/>
      <c r="E360" s="41"/>
      <c r="F360" s="6"/>
      <c r="H360" s="6"/>
      <c r="I360" s="55"/>
      <c r="J360" s="12"/>
      <c r="K360" s="20"/>
      <c r="L360" s="20"/>
      <c r="M360" s="20"/>
      <c r="N360" s="20"/>
      <c r="O360" s="20"/>
      <c r="P360" s="20"/>
      <c r="Q360" s="56"/>
      <c r="R360" s="57"/>
      <c r="S360" s="58"/>
      <c r="T360" s="20"/>
      <c r="U360" s="20"/>
      <c r="V360" s="56"/>
      <c r="W360" s="20"/>
      <c r="X360" s="20"/>
      <c r="Y360" s="17"/>
      <c r="Z360" s="20"/>
    </row>
    <row r="361" spans="3:26">
      <c r="C361" s="6"/>
      <c r="D361" s="48"/>
      <c r="E361" s="41"/>
      <c r="F361" s="6"/>
      <c r="H361" s="6"/>
      <c r="I361" s="55"/>
      <c r="J361" s="12"/>
      <c r="K361" s="20"/>
      <c r="L361" s="20"/>
      <c r="M361" s="20"/>
      <c r="N361" s="20"/>
      <c r="O361" s="20"/>
      <c r="P361" s="20"/>
      <c r="Q361" s="56"/>
      <c r="R361" s="57"/>
      <c r="S361" s="58"/>
      <c r="T361" s="20"/>
      <c r="U361" s="20"/>
      <c r="V361" s="56"/>
      <c r="W361" s="20"/>
      <c r="X361" s="20"/>
      <c r="Y361" s="17"/>
      <c r="Z361" s="20"/>
    </row>
    <row r="362" spans="3:26">
      <c r="C362" s="6"/>
      <c r="D362" s="48"/>
      <c r="E362" s="41"/>
      <c r="F362" s="6"/>
      <c r="H362" s="6"/>
      <c r="I362" s="55"/>
      <c r="J362" s="12"/>
      <c r="K362" s="20"/>
      <c r="L362" s="20"/>
      <c r="M362" s="20"/>
      <c r="N362" s="20"/>
      <c r="O362" s="20"/>
      <c r="P362" s="20"/>
      <c r="Q362" s="56"/>
      <c r="R362" s="57"/>
      <c r="S362" s="58"/>
      <c r="T362" s="20"/>
      <c r="U362" s="20"/>
      <c r="V362" s="56"/>
      <c r="W362" s="20"/>
      <c r="X362" s="20"/>
      <c r="Y362" s="17"/>
      <c r="Z362" s="20"/>
    </row>
    <row r="363" spans="3:26">
      <c r="C363" s="6"/>
      <c r="D363" s="48"/>
      <c r="E363" s="41"/>
      <c r="F363" s="6"/>
      <c r="H363" s="6"/>
      <c r="I363" s="55"/>
      <c r="J363" s="12"/>
      <c r="K363" s="20"/>
      <c r="L363" s="20"/>
      <c r="M363" s="20"/>
      <c r="N363" s="20"/>
      <c r="O363" s="20"/>
      <c r="P363" s="20"/>
      <c r="Q363" s="56"/>
      <c r="R363" s="57"/>
      <c r="S363" s="58"/>
      <c r="T363" s="20"/>
      <c r="U363" s="20"/>
      <c r="V363" s="56"/>
      <c r="W363" s="20"/>
      <c r="X363" s="20"/>
      <c r="Y363" s="17"/>
      <c r="Z363" s="20"/>
    </row>
    <row r="364" spans="3:26">
      <c r="C364" s="6"/>
      <c r="D364" s="48"/>
      <c r="E364" s="41"/>
      <c r="F364" s="6"/>
      <c r="H364" s="6"/>
      <c r="I364" s="55"/>
      <c r="J364" s="12"/>
      <c r="K364" s="20"/>
      <c r="L364" s="20"/>
      <c r="M364" s="20"/>
      <c r="N364" s="20"/>
      <c r="O364" s="20"/>
      <c r="P364" s="20"/>
      <c r="Q364" s="56"/>
      <c r="R364" s="57"/>
      <c r="S364" s="58"/>
      <c r="T364" s="20"/>
      <c r="U364" s="20"/>
      <c r="V364" s="56"/>
      <c r="W364" s="20"/>
      <c r="X364" s="20"/>
      <c r="Y364" s="17"/>
      <c r="Z364" s="20"/>
    </row>
    <row r="365" spans="3:26">
      <c r="C365" s="6"/>
      <c r="D365" s="48"/>
      <c r="E365" s="41"/>
      <c r="F365" s="6"/>
      <c r="H365" s="6"/>
      <c r="I365" s="55"/>
      <c r="J365" s="12"/>
      <c r="K365" s="20"/>
      <c r="L365" s="20"/>
      <c r="M365" s="20"/>
      <c r="N365" s="20"/>
      <c r="O365" s="20"/>
      <c r="P365" s="20"/>
      <c r="Q365" s="56"/>
      <c r="R365" s="57"/>
      <c r="S365" s="58"/>
      <c r="T365" s="20"/>
      <c r="U365" s="20"/>
      <c r="V365" s="56"/>
      <c r="W365" s="20"/>
      <c r="X365" s="20"/>
      <c r="Y365" s="17"/>
      <c r="Z365" s="20"/>
    </row>
    <row r="366" spans="3:26">
      <c r="C366" s="6"/>
      <c r="D366" s="48"/>
      <c r="E366" s="41"/>
      <c r="F366" s="6"/>
      <c r="H366" s="6"/>
      <c r="I366" s="55"/>
      <c r="J366" s="12"/>
      <c r="K366" s="20"/>
      <c r="L366" s="20"/>
      <c r="M366" s="20"/>
      <c r="N366" s="20"/>
      <c r="O366" s="20"/>
      <c r="P366" s="20"/>
      <c r="Q366" s="56"/>
      <c r="R366" s="57"/>
      <c r="S366" s="58"/>
      <c r="T366" s="20"/>
      <c r="U366" s="20"/>
      <c r="V366" s="56"/>
      <c r="W366" s="20"/>
      <c r="X366" s="20"/>
      <c r="Y366" s="17"/>
      <c r="Z366" s="20"/>
    </row>
    <row r="367" spans="3:26">
      <c r="C367" s="6"/>
      <c r="D367" s="48"/>
      <c r="E367" s="41"/>
      <c r="F367" s="6"/>
      <c r="H367" s="6"/>
      <c r="I367" s="55"/>
      <c r="J367" s="12"/>
      <c r="K367" s="20"/>
      <c r="L367" s="20"/>
      <c r="M367" s="20"/>
      <c r="N367" s="20"/>
      <c r="O367" s="20"/>
      <c r="P367" s="20"/>
      <c r="Q367" s="56"/>
      <c r="R367" s="57"/>
      <c r="S367" s="58"/>
      <c r="T367" s="20"/>
      <c r="U367" s="20"/>
      <c r="V367" s="56"/>
      <c r="W367" s="20"/>
      <c r="X367" s="20"/>
      <c r="Y367" s="17"/>
      <c r="Z367" s="20"/>
    </row>
    <row r="368" spans="3:26">
      <c r="C368" s="6"/>
      <c r="D368" s="48"/>
      <c r="E368" s="41"/>
      <c r="F368" s="6"/>
      <c r="H368" s="6"/>
      <c r="I368" s="55"/>
      <c r="J368" s="12"/>
      <c r="K368" s="20"/>
      <c r="L368" s="20"/>
      <c r="M368" s="20"/>
      <c r="N368" s="20"/>
      <c r="O368" s="20"/>
      <c r="P368" s="20"/>
      <c r="Q368" s="56"/>
      <c r="R368" s="57"/>
      <c r="S368" s="58"/>
      <c r="T368" s="20"/>
      <c r="U368" s="20"/>
      <c r="V368" s="56"/>
      <c r="W368" s="20"/>
      <c r="X368" s="20"/>
      <c r="Y368" s="17"/>
      <c r="Z368" s="20"/>
    </row>
    <row r="369" spans="3:26">
      <c r="C369" s="6"/>
      <c r="D369" s="48"/>
      <c r="E369" s="41"/>
      <c r="F369" s="6"/>
      <c r="H369" s="6"/>
      <c r="I369" s="55"/>
      <c r="J369" s="12"/>
      <c r="K369" s="20"/>
      <c r="L369" s="20"/>
      <c r="M369" s="20"/>
      <c r="N369" s="20"/>
      <c r="O369" s="20"/>
      <c r="P369" s="20"/>
      <c r="Q369" s="56"/>
      <c r="R369" s="57"/>
      <c r="S369" s="58"/>
      <c r="T369" s="20"/>
      <c r="U369" s="20"/>
      <c r="V369" s="56"/>
      <c r="W369" s="20"/>
      <c r="X369" s="20"/>
      <c r="Y369" s="17"/>
      <c r="Z369" s="20"/>
    </row>
    <row r="370" spans="3:26">
      <c r="C370" s="6"/>
      <c r="D370" s="48"/>
      <c r="E370" s="41"/>
      <c r="F370" s="6"/>
      <c r="H370" s="6"/>
      <c r="I370" s="55"/>
      <c r="J370" s="12"/>
      <c r="K370" s="20"/>
      <c r="L370" s="20"/>
      <c r="M370" s="20"/>
      <c r="N370" s="20"/>
      <c r="O370" s="20"/>
      <c r="P370" s="20"/>
      <c r="Q370" s="56"/>
      <c r="R370" s="57"/>
      <c r="S370" s="58"/>
      <c r="T370" s="20"/>
      <c r="U370" s="20"/>
      <c r="V370" s="56"/>
      <c r="W370" s="20"/>
      <c r="X370" s="20"/>
      <c r="Y370" s="17"/>
      <c r="Z370" s="20"/>
    </row>
    <row r="371" spans="3:26">
      <c r="C371" s="6"/>
      <c r="D371" s="48"/>
      <c r="E371" s="41"/>
      <c r="F371" s="6"/>
      <c r="H371" s="6"/>
      <c r="I371" s="55"/>
      <c r="J371" s="12"/>
      <c r="K371" s="20"/>
      <c r="L371" s="20"/>
      <c r="M371" s="20"/>
      <c r="N371" s="20"/>
      <c r="O371" s="20"/>
      <c r="P371" s="20"/>
      <c r="Q371" s="56"/>
      <c r="R371" s="57"/>
      <c r="S371" s="58"/>
      <c r="T371" s="20"/>
      <c r="U371" s="20"/>
      <c r="V371" s="56"/>
      <c r="W371" s="20"/>
      <c r="X371" s="20"/>
      <c r="Y371" s="17"/>
      <c r="Z371" s="20"/>
    </row>
    <row r="372" spans="3:26">
      <c r="C372" s="6"/>
      <c r="D372" s="48"/>
      <c r="E372" s="41"/>
      <c r="F372" s="6"/>
      <c r="H372" s="6"/>
      <c r="I372" s="55"/>
      <c r="J372" s="12"/>
      <c r="K372" s="20"/>
      <c r="L372" s="20"/>
      <c r="M372" s="20"/>
      <c r="N372" s="20"/>
      <c r="O372" s="20"/>
      <c r="P372" s="20"/>
      <c r="Q372" s="56"/>
      <c r="R372" s="57"/>
      <c r="S372" s="58"/>
      <c r="T372" s="20"/>
      <c r="U372" s="20"/>
      <c r="V372" s="56"/>
      <c r="W372" s="20"/>
      <c r="X372" s="20"/>
      <c r="Y372" s="17"/>
      <c r="Z372" s="20"/>
    </row>
    <row r="373" spans="3:26">
      <c r="C373" s="6"/>
      <c r="D373" s="48"/>
      <c r="E373" s="41"/>
      <c r="F373" s="6"/>
      <c r="H373" s="6"/>
      <c r="I373" s="55"/>
      <c r="J373" s="12"/>
      <c r="K373" s="20"/>
      <c r="L373" s="20"/>
      <c r="M373" s="20"/>
      <c r="N373" s="20"/>
      <c r="O373" s="20"/>
      <c r="P373" s="20"/>
      <c r="Q373" s="56"/>
      <c r="R373" s="57"/>
      <c r="S373" s="58"/>
      <c r="T373" s="20"/>
      <c r="U373" s="20"/>
      <c r="V373" s="56"/>
      <c r="W373" s="20"/>
      <c r="X373" s="20"/>
      <c r="Y373" s="17"/>
      <c r="Z373" s="20"/>
    </row>
    <row r="374" spans="3:26">
      <c r="C374" s="6"/>
      <c r="D374" s="48"/>
      <c r="E374" s="41"/>
      <c r="F374" s="6"/>
      <c r="H374" s="6"/>
      <c r="I374" s="55"/>
      <c r="J374" s="12"/>
      <c r="K374" s="20"/>
      <c r="L374" s="20"/>
      <c r="M374" s="20"/>
      <c r="N374" s="20"/>
      <c r="O374" s="20"/>
      <c r="P374" s="20"/>
      <c r="Q374" s="56"/>
      <c r="R374" s="57"/>
      <c r="S374" s="58"/>
      <c r="T374" s="20"/>
      <c r="U374" s="20"/>
      <c r="V374" s="56"/>
      <c r="W374" s="20"/>
      <c r="X374" s="20"/>
      <c r="Y374" s="17"/>
      <c r="Z374" s="20"/>
    </row>
    <row r="375" spans="3:26">
      <c r="C375" s="6"/>
      <c r="D375" s="48"/>
      <c r="E375" s="41"/>
      <c r="F375" s="6"/>
      <c r="H375" s="6"/>
      <c r="I375" s="55"/>
      <c r="J375" s="12"/>
      <c r="K375" s="20"/>
      <c r="L375" s="20"/>
      <c r="M375" s="20"/>
      <c r="N375" s="20"/>
      <c r="O375" s="20"/>
      <c r="P375" s="20"/>
      <c r="Q375" s="56"/>
      <c r="R375" s="57"/>
      <c r="S375" s="58"/>
      <c r="T375" s="20"/>
      <c r="U375" s="20"/>
      <c r="V375" s="56"/>
      <c r="W375" s="20"/>
      <c r="X375" s="20"/>
      <c r="Y375" s="17"/>
      <c r="Z375" s="20"/>
    </row>
    <row r="376" spans="3:26">
      <c r="C376" s="6"/>
      <c r="D376" s="48"/>
      <c r="E376" s="41"/>
      <c r="F376" s="6"/>
      <c r="H376" s="6"/>
      <c r="I376" s="55"/>
      <c r="J376" s="12"/>
      <c r="K376" s="20"/>
      <c r="L376" s="20"/>
      <c r="M376" s="20"/>
      <c r="N376" s="20"/>
      <c r="O376" s="20"/>
      <c r="P376" s="20"/>
      <c r="Q376" s="56"/>
      <c r="R376" s="57"/>
      <c r="S376" s="58"/>
      <c r="T376" s="20"/>
      <c r="U376" s="20"/>
      <c r="V376" s="56"/>
      <c r="W376" s="20"/>
      <c r="X376" s="20"/>
      <c r="Y376" s="17"/>
      <c r="Z376" s="20"/>
    </row>
    <row r="377" spans="3:26">
      <c r="C377" s="6"/>
      <c r="D377" s="48"/>
      <c r="E377" s="41"/>
      <c r="F377" s="6"/>
      <c r="H377" s="6"/>
      <c r="I377" s="55"/>
      <c r="J377" s="12"/>
      <c r="K377" s="20"/>
      <c r="L377" s="20"/>
      <c r="M377" s="20"/>
      <c r="N377" s="20"/>
      <c r="O377" s="20"/>
      <c r="P377" s="20"/>
      <c r="Q377" s="56"/>
      <c r="R377" s="57"/>
      <c r="S377" s="58"/>
      <c r="T377" s="20"/>
      <c r="U377" s="20"/>
      <c r="V377" s="56"/>
      <c r="W377" s="20"/>
      <c r="X377" s="20"/>
      <c r="Y377" s="17"/>
      <c r="Z377" s="20"/>
    </row>
    <row r="378" spans="3:26">
      <c r="C378" s="6"/>
      <c r="D378" s="48"/>
      <c r="E378" s="41"/>
      <c r="F378" s="6"/>
      <c r="H378" s="6"/>
      <c r="I378" s="55"/>
      <c r="J378" s="12"/>
      <c r="K378" s="20"/>
      <c r="L378" s="20"/>
      <c r="M378" s="20"/>
      <c r="N378" s="20"/>
      <c r="O378" s="20"/>
      <c r="P378" s="20"/>
      <c r="Q378" s="56"/>
      <c r="R378" s="57"/>
      <c r="S378" s="58"/>
      <c r="T378" s="20"/>
      <c r="U378" s="20"/>
      <c r="V378" s="56"/>
      <c r="W378" s="20"/>
      <c r="X378" s="20"/>
      <c r="Y378" s="17"/>
      <c r="Z378" s="20"/>
    </row>
    <row r="379" spans="3:26">
      <c r="C379" s="6"/>
      <c r="D379" s="48"/>
      <c r="E379" s="41"/>
      <c r="F379" s="6"/>
      <c r="H379" s="6"/>
      <c r="I379" s="55"/>
      <c r="J379" s="12"/>
      <c r="K379" s="20"/>
      <c r="L379" s="20"/>
      <c r="M379" s="20"/>
      <c r="N379" s="20"/>
      <c r="O379" s="20"/>
      <c r="P379" s="20"/>
      <c r="Q379" s="56"/>
      <c r="R379" s="57"/>
      <c r="S379" s="58"/>
      <c r="T379" s="20"/>
      <c r="U379" s="20"/>
      <c r="V379" s="56"/>
      <c r="W379" s="20"/>
      <c r="X379" s="20"/>
      <c r="Y379" s="17"/>
      <c r="Z379" s="20"/>
    </row>
    <row r="380" spans="3:26">
      <c r="C380" s="6"/>
      <c r="D380" s="48"/>
      <c r="E380" s="41"/>
      <c r="F380" s="6"/>
      <c r="H380" s="6"/>
      <c r="I380" s="55"/>
      <c r="J380" s="12"/>
      <c r="K380" s="20"/>
      <c r="L380" s="20"/>
      <c r="M380" s="20"/>
      <c r="N380" s="20"/>
      <c r="O380" s="20"/>
      <c r="P380" s="20"/>
      <c r="Q380" s="56"/>
      <c r="R380" s="57"/>
      <c r="S380" s="58"/>
      <c r="T380" s="20"/>
      <c r="U380" s="20"/>
      <c r="V380" s="56"/>
      <c r="W380" s="20"/>
      <c r="X380" s="20"/>
      <c r="Y380" s="17"/>
      <c r="Z380" s="20"/>
    </row>
    <row r="381" spans="3:26">
      <c r="C381" s="6"/>
      <c r="D381" s="48"/>
      <c r="E381" s="41"/>
      <c r="F381" s="6"/>
      <c r="H381" s="6"/>
      <c r="I381" s="55"/>
      <c r="J381" s="12"/>
      <c r="K381" s="20"/>
      <c r="L381" s="20"/>
      <c r="M381" s="20"/>
      <c r="N381" s="20"/>
      <c r="O381" s="20"/>
      <c r="P381" s="20"/>
      <c r="Q381" s="56"/>
      <c r="R381" s="57"/>
      <c r="S381" s="58"/>
      <c r="T381" s="20"/>
      <c r="U381" s="20"/>
      <c r="V381" s="56"/>
      <c r="W381" s="20"/>
      <c r="X381" s="20"/>
      <c r="Y381" s="17"/>
      <c r="Z381" s="20"/>
    </row>
    <row r="382" spans="3:26">
      <c r="C382" s="6"/>
      <c r="D382" s="48"/>
      <c r="E382" s="41"/>
      <c r="F382" s="6"/>
      <c r="H382" s="6"/>
      <c r="I382" s="55"/>
      <c r="J382" s="12"/>
      <c r="K382" s="20"/>
      <c r="L382" s="20"/>
      <c r="M382" s="20"/>
      <c r="N382" s="20"/>
      <c r="O382" s="20"/>
      <c r="P382" s="20"/>
      <c r="Q382" s="56"/>
      <c r="R382" s="57"/>
      <c r="S382" s="58"/>
      <c r="T382" s="20"/>
      <c r="U382" s="20"/>
      <c r="V382" s="56"/>
      <c r="W382" s="20"/>
      <c r="X382" s="20"/>
      <c r="Y382" s="17"/>
      <c r="Z382" s="20"/>
    </row>
    <row r="383" spans="3:26">
      <c r="C383" s="6"/>
      <c r="D383" s="48"/>
      <c r="E383" s="41"/>
      <c r="F383" s="6"/>
      <c r="H383" s="6"/>
      <c r="I383" s="55"/>
      <c r="J383" s="12"/>
      <c r="K383" s="20"/>
      <c r="L383" s="20"/>
      <c r="M383" s="20"/>
      <c r="N383" s="20"/>
      <c r="O383" s="20"/>
      <c r="P383" s="20"/>
      <c r="Q383" s="56"/>
      <c r="R383" s="57"/>
      <c r="S383" s="58"/>
      <c r="T383" s="20"/>
      <c r="U383" s="20"/>
      <c r="V383" s="56"/>
      <c r="W383" s="20"/>
      <c r="X383" s="20"/>
      <c r="Y383" s="17"/>
      <c r="Z383" s="20"/>
    </row>
    <row r="384" spans="3:26">
      <c r="C384" s="6"/>
      <c r="D384" s="48"/>
      <c r="E384" s="41"/>
      <c r="F384" s="6"/>
      <c r="H384" s="6"/>
      <c r="I384" s="55"/>
      <c r="J384" s="12"/>
      <c r="K384" s="20"/>
      <c r="L384" s="20"/>
      <c r="M384" s="20"/>
      <c r="N384" s="20"/>
      <c r="O384" s="20"/>
      <c r="P384" s="20"/>
      <c r="Q384" s="56"/>
      <c r="R384" s="57"/>
      <c r="S384" s="58"/>
      <c r="T384" s="20"/>
      <c r="U384" s="20"/>
      <c r="V384" s="56"/>
      <c r="W384" s="20"/>
      <c r="X384" s="20"/>
      <c r="Y384" s="17"/>
      <c r="Z384" s="20"/>
    </row>
    <row r="385" spans="3:26">
      <c r="C385" s="6"/>
      <c r="D385" s="48"/>
      <c r="E385" s="41"/>
      <c r="F385" s="6"/>
      <c r="H385" s="6"/>
      <c r="I385" s="55"/>
      <c r="J385" s="12"/>
      <c r="K385" s="20"/>
      <c r="L385" s="20"/>
      <c r="M385" s="20"/>
      <c r="N385" s="20"/>
      <c r="O385" s="20"/>
      <c r="P385" s="20"/>
      <c r="Q385" s="56"/>
      <c r="R385" s="57"/>
      <c r="S385" s="58"/>
      <c r="T385" s="20"/>
      <c r="U385" s="20"/>
      <c r="V385" s="56"/>
      <c r="W385" s="20"/>
      <c r="X385" s="20"/>
      <c r="Y385" s="17"/>
      <c r="Z385" s="20"/>
    </row>
    <row r="386" spans="3:26">
      <c r="C386" s="6"/>
      <c r="D386" s="48"/>
      <c r="E386" s="41"/>
      <c r="F386" s="6"/>
      <c r="H386" s="6"/>
      <c r="I386" s="55"/>
      <c r="J386" s="12"/>
      <c r="K386" s="20"/>
      <c r="L386" s="20"/>
      <c r="M386" s="20"/>
      <c r="N386" s="20"/>
      <c r="O386" s="20"/>
      <c r="P386" s="20"/>
      <c r="Q386" s="56"/>
      <c r="R386" s="57"/>
      <c r="S386" s="58"/>
      <c r="T386" s="20"/>
      <c r="U386" s="20"/>
      <c r="V386" s="56"/>
      <c r="W386" s="20"/>
      <c r="X386" s="20"/>
      <c r="Y386" s="17"/>
      <c r="Z386" s="20"/>
    </row>
    <row r="387" spans="3:26">
      <c r="C387" s="6"/>
      <c r="D387" s="48"/>
      <c r="E387" s="41"/>
      <c r="F387" s="6"/>
      <c r="H387" s="6"/>
      <c r="I387" s="55"/>
      <c r="J387" s="12"/>
      <c r="K387" s="20"/>
      <c r="L387" s="20"/>
      <c r="M387" s="20"/>
      <c r="N387" s="20"/>
      <c r="O387" s="20"/>
      <c r="P387" s="20"/>
      <c r="Q387" s="56"/>
      <c r="R387" s="57"/>
      <c r="S387" s="58"/>
      <c r="T387" s="20"/>
      <c r="U387" s="20"/>
      <c r="V387" s="56"/>
      <c r="W387" s="20"/>
      <c r="X387" s="20"/>
      <c r="Y387" s="17"/>
      <c r="Z387" s="20"/>
    </row>
    <row r="388" spans="3:26">
      <c r="C388" s="6"/>
      <c r="D388" s="48"/>
      <c r="E388" s="41"/>
      <c r="F388" s="6"/>
      <c r="H388" s="6"/>
      <c r="I388" s="55"/>
      <c r="J388" s="12"/>
      <c r="K388" s="20"/>
      <c r="L388" s="20"/>
      <c r="M388" s="20"/>
      <c r="N388" s="20"/>
      <c r="O388" s="20"/>
      <c r="P388" s="20"/>
      <c r="Q388" s="56"/>
      <c r="R388" s="57"/>
      <c r="S388" s="58"/>
      <c r="T388" s="20"/>
      <c r="U388" s="20"/>
      <c r="V388" s="56"/>
      <c r="W388" s="20"/>
      <c r="X388" s="20"/>
      <c r="Y388" s="17"/>
      <c r="Z388" s="20"/>
    </row>
    <row r="389" spans="3:26">
      <c r="C389" s="6"/>
      <c r="D389" s="48"/>
      <c r="E389" s="41"/>
      <c r="F389" s="6"/>
      <c r="H389" s="6"/>
      <c r="I389" s="55"/>
      <c r="J389" s="12"/>
      <c r="K389" s="20"/>
      <c r="L389" s="20"/>
      <c r="M389" s="20"/>
      <c r="N389" s="20"/>
      <c r="O389" s="20"/>
      <c r="P389" s="20"/>
      <c r="Q389" s="56"/>
      <c r="R389" s="57"/>
      <c r="S389" s="58"/>
      <c r="T389" s="20"/>
      <c r="U389" s="20"/>
      <c r="V389" s="56"/>
      <c r="W389" s="20"/>
      <c r="X389" s="20"/>
      <c r="Y389" s="17"/>
      <c r="Z389" s="20"/>
    </row>
    <row r="390" spans="3:26">
      <c r="C390" s="6"/>
      <c r="D390" s="48"/>
      <c r="E390" s="41"/>
      <c r="F390" s="6"/>
      <c r="H390" s="6"/>
      <c r="I390" s="55"/>
      <c r="J390" s="12"/>
      <c r="K390" s="20"/>
      <c r="L390" s="20"/>
      <c r="M390" s="20"/>
      <c r="N390" s="20"/>
      <c r="O390" s="20"/>
      <c r="P390" s="20"/>
      <c r="Q390" s="56"/>
      <c r="R390" s="57"/>
      <c r="S390" s="58"/>
      <c r="T390" s="20"/>
      <c r="U390" s="20"/>
      <c r="V390" s="56"/>
      <c r="W390" s="20"/>
      <c r="X390" s="20"/>
      <c r="Y390" s="17"/>
      <c r="Z390" s="20"/>
    </row>
    <row r="391" spans="3:26">
      <c r="C391" s="6"/>
      <c r="D391" s="48"/>
      <c r="E391" s="41"/>
      <c r="F391" s="6"/>
      <c r="H391" s="6"/>
      <c r="I391" s="55"/>
      <c r="J391" s="12"/>
      <c r="K391" s="20"/>
      <c r="L391" s="20"/>
      <c r="M391" s="20"/>
      <c r="N391" s="20"/>
      <c r="O391" s="20"/>
      <c r="P391" s="20"/>
      <c r="Q391" s="56"/>
      <c r="R391" s="57"/>
      <c r="S391" s="58"/>
      <c r="T391" s="20"/>
      <c r="U391" s="20"/>
      <c r="V391" s="56"/>
      <c r="W391" s="20"/>
      <c r="X391" s="20"/>
      <c r="Y391" s="17"/>
      <c r="Z391" s="20"/>
    </row>
    <row r="392" spans="3:26">
      <c r="C392" s="6"/>
      <c r="D392" s="48"/>
      <c r="E392" s="41"/>
      <c r="F392" s="6"/>
      <c r="H392" s="6"/>
      <c r="I392" s="55"/>
      <c r="J392" s="12"/>
      <c r="K392" s="20"/>
      <c r="L392" s="20"/>
      <c r="M392" s="20"/>
      <c r="N392" s="20"/>
      <c r="O392" s="20"/>
      <c r="P392" s="20"/>
      <c r="Q392" s="56"/>
      <c r="R392" s="57"/>
      <c r="S392" s="58"/>
      <c r="T392" s="20"/>
      <c r="U392" s="20"/>
      <c r="V392" s="56"/>
      <c r="W392" s="20"/>
      <c r="X392" s="20"/>
      <c r="Y392" s="17"/>
      <c r="Z392" s="20"/>
    </row>
    <row r="393" spans="3:26">
      <c r="C393" s="6"/>
      <c r="D393" s="48"/>
      <c r="E393" s="41"/>
      <c r="F393" s="6"/>
      <c r="H393" s="6"/>
      <c r="I393" s="55"/>
      <c r="J393" s="12"/>
      <c r="K393" s="20"/>
      <c r="L393" s="20"/>
      <c r="M393" s="20"/>
      <c r="N393" s="20"/>
      <c r="O393" s="20"/>
      <c r="P393" s="20"/>
      <c r="Q393" s="56"/>
      <c r="R393" s="57"/>
      <c r="S393" s="58"/>
      <c r="T393" s="20"/>
      <c r="U393" s="20"/>
      <c r="V393" s="56"/>
      <c r="W393" s="20"/>
      <c r="X393" s="20"/>
      <c r="Y393" s="17"/>
      <c r="Z393" s="20"/>
    </row>
    <row r="394" spans="3:26">
      <c r="C394" s="6"/>
      <c r="D394" s="48"/>
      <c r="E394" s="41"/>
      <c r="F394" s="6"/>
      <c r="H394" s="6"/>
      <c r="I394" s="55"/>
      <c r="J394" s="12"/>
      <c r="K394" s="20"/>
      <c r="L394" s="20"/>
      <c r="M394" s="20"/>
      <c r="N394" s="20"/>
      <c r="O394" s="20"/>
      <c r="P394" s="20"/>
      <c r="Q394" s="56"/>
      <c r="R394" s="57"/>
      <c r="S394" s="58"/>
      <c r="T394" s="20"/>
      <c r="U394" s="20"/>
      <c r="V394" s="56"/>
      <c r="W394" s="20"/>
      <c r="X394" s="20"/>
      <c r="Y394" s="17"/>
      <c r="Z394" s="20"/>
    </row>
    <row r="395" spans="3:26">
      <c r="C395" s="6"/>
      <c r="D395" s="48"/>
      <c r="E395" s="41"/>
      <c r="F395" s="6"/>
      <c r="H395" s="6"/>
      <c r="I395" s="55"/>
      <c r="J395" s="12"/>
      <c r="K395" s="20"/>
      <c r="L395" s="20"/>
      <c r="M395" s="20"/>
      <c r="N395" s="20"/>
      <c r="O395" s="20"/>
      <c r="P395" s="20"/>
      <c r="Q395" s="56"/>
      <c r="R395" s="57"/>
      <c r="S395" s="58"/>
      <c r="T395" s="20"/>
      <c r="U395" s="20"/>
      <c r="V395" s="56"/>
      <c r="W395" s="20"/>
      <c r="X395" s="20"/>
      <c r="Y395" s="17"/>
      <c r="Z395" s="20"/>
    </row>
    <row r="396" spans="3:26">
      <c r="C396" s="6"/>
      <c r="D396" s="48"/>
      <c r="E396" s="41"/>
      <c r="F396" s="6"/>
      <c r="H396" s="6"/>
      <c r="I396" s="55"/>
      <c r="J396" s="12"/>
      <c r="K396" s="20"/>
      <c r="L396" s="20"/>
      <c r="M396" s="20"/>
      <c r="N396" s="20"/>
      <c r="O396" s="20"/>
      <c r="P396" s="20"/>
      <c r="Q396" s="56"/>
      <c r="R396" s="57"/>
      <c r="S396" s="58"/>
      <c r="T396" s="20"/>
      <c r="U396" s="20"/>
      <c r="V396" s="56"/>
      <c r="W396" s="20"/>
      <c r="X396" s="20"/>
      <c r="Y396" s="17"/>
      <c r="Z396" s="20"/>
    </row>
    <row r="397" spans="3:26">
      <c r="C397" s="6"/>
      <c r="D397" s="48"/>
      <c r="E397" s="41"/>
      <c r="F397" s="6"/>
      <c r="H397" s="6"/>
      <c r="I397" s="55"/>
      <c r="J397" s="12"/>
      <c r="K397" s="20"/>
      <c r="L397" s="20"/>
      <c r="M397" s="20"/>
      <c r="N397" s="20"/>
      <c r="O397" s="20"/>
      <c r="P397" s="20"/>
      <c r="Q397" s="56"/>
      <c r="R397" s="57"/>
      <c r="S397" s="58"/>
      <c r="T397" s="20"/>
      <c r="U397" s="20"/>
      <c r="V397" s="56"/>
      <c r="W397" s="20"/>
      <c r="X397" s="20"/>
      <c r="Y397" s="17"/>
      <c r="Z397" s="20"/>
    </row>
    <row r="398" spans="3:26">
      <c r="C398" s="6"/>
      <c r="D398" s="48"/>
      <c r="E398" s="41"/>
      <c r="F398" s="6"/>
      <c r="H398" s="6"/>
      <c r="I398" s="55"/>
      <c r="J398" s="12"/>
      <c r="K398" s="20"/>
      <c r="L398" s="20"/>
      <c r="M398" s="20"/>
      <c r="N398" s="20"/>
      <c r="O398" s="20"/>
      <c r="P398" s="20"/>
      <c r="Q398" s="56"/>
      <c r="R398" s="57"/>
      <c r="S398" s="58"/>
      <c r="T398" s="20"/>
      <c r="U398" s="20"/>
      <c r="V398" s="56"/>
      <c r="W398" s="20"/>
      <c r="X398" s="20"/>
      <c r="Y398" s="17"/>
      <c r="Z398" s="20"/>
    </row>
    <row r="399" spans="3:26">
      <c r="C399" s="6"/>
      <c r="D399" s="48"/>
      <c r="E399" s="41"/>
      <c r="F399" s="6"/>
      <c r="H399" s="6"/>
      <c r="I399" s="55"/>
      <c r="J399" s="12"/>
      <c r="K399" s="20"/>
      <c r="L399" s="20"/>
      <c r="M399" s="20"/>
      <c r="N399" s="20"/>
      <c r="O399" s="20"/>
      <c r="P399" s="20"/>
      <c r="Q399" s="56"/>
      <c r="R399" s="57"/>
      <c r="S399" s="58"/>
      <c r="T399" s="20"/>
      <c r="U399" s="20"/>
      <c r="V399" s="56"/>
      <c r="W399" s="20"/>
      <c r="X399" s="20"/>
      <c r="Y399" s="17"/>
      <c r="Z399" s="20"/>
    </row>
    <row r="400" spans="3:26">
      <c r="C400" s="6"/>
      <c r="D400" s="48"/>
      <c r="E400" s="41"/>
      <c r="F400" s="6"/>
      <c r="H400" s="6"/>
      <c r="I400" s="55"/>
      <c r="J400" s="12"/>
      <c r="K400" s="20"/>
      <c r="L400" s="20"/>
      <c r="M400" s="20"/>
      <c r="N400" s="20"/>
      <c r="O400" s="20"/>
      <c r="P400" s="20"/>
      <c r="Q400" s="56"/>
      <c r="R400" s="57"/>
      <c r="S400" s="58"/>
      <c r="T400" s="20"/>
      <c r="U400" s="20"/>
      <c r="V400" s="56"/>
      <c r="W400" s="20"/>
      <c r="X400" s="20"/>
      <c r="Y400" s="17"/>
      <c r="Z400" s="20"/>
    </row>
    <row r="401" spans="3:26">
      <c r="C401" s="6"/>
      <c r="D401" s="48"/>
      <c r="E401" s="41"/>
      <c r="F401" s="6"/>
      <c r="H401" s="6"/>
      <c r="I401" s="55"/>
      <c r="J401" s="12"/>
      <c r="K401" s="20"/>
      <c r="L401" s="20"/>
      <c r="M401" s="20"/>
      <c r="N401" s="20"/>
      <c r="O401" s="20"/>
      <c r="P401" s="20"/>
      <c r="Q401" s="56"/>
      <c r="R401" s="57"/>
      <c r="S401" s="58"/>
      <c r="T401" s="20"/>
      <c r="U401" s="20"/>
      <c r="V401" s="56"/>
      <c r="W401" s="20"/>
      <c r="X401" s="20"/>
      <c r="Y401" s="17"/>
      <c r="Z401" s="20"/>
    </row>
    <row r="402" spans="3:26">
      <c r="C402" s="6"/>
      <c r="D402" s="48"/>
      <c r="E402" s="41"/>
      <c r="F402" s="6"/>
      <c r="H402" s="6"/>
      <c r="I402" s="55"/>
      <c r="J402" s="12"/>
      <c r="K402" s="20"/>
      <c r="L402" s="20"/>
      <c r="M402" s="20"/>
      <c r="N402" s="20"/>
      <c r="O402" s="20"/>
      <c r="P402" s="20"/>
      <c r="Q402" s="56"/>
      <c r="R402" s="57"/>
      <c r="S402" s="58"/>
      <c r="T402" s="20"/>
      <c r="U402" s="20"/>
      <c r="V402" s="56"/>
      <c r="W402" s="20"/>
      <c r="X402" s="20"/>
      <c r="Y402" s="17"/>
      <c r="Z402" s="20"/>
    </row>
    <row r="403" spans="3:26">
      <c r="C403" s="6"/>
      <c r="D403" s="48"/>
      <c r="E403" s="41"/>
      <c r="F403" s="6"/>
      <c r="H403" s="6"/>
      <c r="I403" s="55"/>
      <c r="J403" s="12"/>
      <c r="K403" s="20"/>
      <c r="L403" s="20"/>
      <c r="M403" s="20"/>
      <c r="N403" s="20"/>
      <c r="O403" s="20"/>
      <c r="P403" s="20"/>
      <c r="Q403" s="56"/>
      <c r="R403" s="57"/>
      <c r="S403" s="58"/>
      <c r="T403" s="20"/>
      <c r="U403" s="20"/>
      <c r="V403" s="56"/>
      <c r="W403" s="20"/>
      <c r="X403" s="20"/>
      <c r="Y403" s="17"/>
      <c r="Z403" s="20"/>
    </row>
    <row r="404" spans="3:26">
      <c r="C404" s="6"/>
      <c r="D404" s="48"/>
      <c r="E404" s="41"/>
      <c r="F404" s="6"/>
      <c r="H404" s="6"/>
      <c r="I404" s="55"/>
      <c r="J404" s="12"/>
      <c r="K404" s="20"/>
      <c r="L404" s="20"/>
      <c r="M404" s="20"/>
      <c r="N404" s="20"/>
      <c r="O404" s="20"/>
      <c r="P404" s="20"/>
      <c r="Q404" s="56"/>
      <c r="R404" s="57"/>
      <c r="S404" s="58"/>
      <c r="T404" s="20"/>
      <c r="U404" s="20"/>
      <c r="V404" s="56"/>
      <c r="W404" s="20"/>
      <c r="X404" s="20"/>
      <c r="Y404" s="17"/>
      <c r="Z404" s="20"/>
    </row>
    <row r="405" spans="3:26">
      <c r="C405" s="6"/>
      <c r="D405" s="48"/>
      <c r="E405" s="41"/>
      <c r="F405" s="6"/>
      <c r="H405" s="6"/>
      <c r="I405" s="55"/>
      <c r="J405" s="12"/>
      <c r="K405" s="20"/>
      <c r="L405" s="20"/>
      <c r="M405" s="20"/>
      <c r="N405" s="20"/>
      <c r="O405" s="20"/>
      <c r="P405" s="20"/>
      <c r="Q405" s="56"/>
      <c r="R405" s="57"/>
      <c r="S405" s="58"/>
      <c r="T405" s="20"/>
      <c r="U405" s="20"/>
      <c r="V405" s="56"/>
      <c r="W405" s="20"/>
      <c r="X405" s="20"/>
      <c r="Y405" s="17"/>
      <c r="Z405" s="20"/>
    </row>
    <row r="406" spans="3:26">
      <c r="C406" s="6"/>
      <c r="D406" s="48"/>
      <c r="E406" s="41"/>
      <c r="F406" s="6"/>
      <c r="H406" s="6"/>
      <c r="I406" s="55"/>
      <c r="J406" s="12"/>
      <c r="K406" s="20"/>
      <c r="L406" s="20"/>
      <c r="M406" s="20"/>
      <c r="N406" s="20"/>
      <c r="O406" s="20"/>
      <c r="P406" s="20"/>
      <c r="Q406" s="56"/>
      <c r="R406" s="57"/>
      <c r="S406" s="58"/>
      <c r="T406" s="20"/>
      <c r="U406" s="20"/>
      <c r="V406" s="56"/>
      <c r="W406" s="20"/>
      <c r="X406" s="20"/>
      <c r="Y406" s="17"/>
      <c r="Z406" s="20"/>
    </row>
    <row r="407" spans="3:26">
      <c r="C407" s="6"/>
      <c r="D407" s="48"/>
      <c r="E407" s="41"/>
      <c r="F407" s="6"/>
      <c r="H407" s="6"/>
      <c r="I407" s="55"/>
      <c r="J407" s="12"/>
      <c r="K407" s="20"/>
      <c r="L407" s="20"/>
      <c r="M407" s="20"/>
      <c r="N407" s="20"/>
      <c r="O407" s="20"/>
      <c r="P407" s="20"/>
      <c r="Q407" s="56"/>
      <c r="R407" s="57"/>
      <c r="S407" s="58"/>
      <c r="T407" s="20"/>
      <c r="U407" s="20"/>
      <c r="V407" s="56"/>
      <c r="W407" s="20"/>
      <c r="X407" s="20"/>
      <c r="Y407" s="17"/>
      <c r="Z407" s="20"/>
    </row>
    <row r="408" spans="3:26">
      <c r="C408" s="6"/>
      <c r="D408" s="48"/>
      <c r="E408" s="41"/>
      <c r="F408" s="6"/>
      <c r="H408" s="6"/>
      <c r="I408" s="55"/>
      <c r="J408" s="12"/>
      <c r="K408" s="20"/>
      <c r="L408" s="20"/>
      <c r="M408" s="20"/>
      <c r="N408" s="20"/>
      <c r="O408" s="20"/>
      <c r="P408" s="20"/>
      <c r="Q408" s="56"/>
      <c r="R408" s="57"/>
      <c r="S408" s="58"/>
      <c r="T408" s="20"/>
      <c r="U408" s="20"/>
      <c r="V408" s="56"/>
      <c r="W408" s="20"/>
      <c r="X408" s="20"/>
      <c r="Y408" s="17"/>
      <c r="Z408" s="20"/>
    </row>
    <row r="409" spans="3:26">
      <c r="C409" s="6"/>
      <c r="D409" s="48"/>
      <c r="E409" s="41"/>
      <c r="F409" s="6"/>
      <c r="H409" s="6"/>
      <c r="I409" s="55"/>
      <c r="J409" s="12"/>
      <c r="K409" s="20"/>
      <c r="L409" s="20"/>
      <c r="M409" s="20"/>
      <c r="N409" s="20"/>
      <c r="O409" s="20"/>
      <c r="P409" s="20"/>
      <c r="Q409" s="56"/>
      <c r="R409" s="57"/>
      <c r="S409" s="58"/>
      <c r="T409" s="20"/>
      <c r="U409" s="20"/>
      <c r="V409" s="56"/>
      <c r="W409" s="20"/>
      <c r="X409" s="20"/>
      <c r="Y409" s="17"/>
      <c r="Z409" s="20"/>
    </row>
    <row r="410" spans="3:26">
      <c r="C410" s="6"/>
      <c r="D410" s="48"/>
      <c r="E410" s="41"/>
      <c r="F410" s="6"/>
      <c r="H410" s="6"/>
      <c r="I410" s="55"/>
      <c r="J410" s="12"/>
      <c r="K410" s="20"/>
      <c r="L410" s="20"/>
      <c r="M410" s="20"/>
      <c r="N410" s="20"/>
      <c r="O410" s="20"/>
      <c r="P410" s="20"/>
      <c r="Q410" s="56"/>
      <c r="R410" s="57"/>
      <c r="S410" s="58"/>
      <c r="T410" s="20"/>
      <c r="U410" s="20"/>
      <c r="V410" s="56"/>
      <c r="W410" s="20"/>
      <c r="X410" s="20"/>
      <c r="Y410" s="17"/>
      <c r="Z410" s="20"/>
    </row>
    <row r="411" spans="3:26">
      <c r="C411" s="6"/>
      <c r="D411" s="48"/>
      <c r="E411" s="41"/>
      <c r="F411" s="6"/>
      <c r="H411" s="6"/>
      <c r="I411" s="55"/>
      <c r="J411" s="12"/>
      <c r="K411" s="20"/>
      <c r="L411" s="20"/>
      <c r="M411" s="20"/>
      <c r="N411" s="20"/>
      <c r="O411" s="20"/>
      <c r="P411" s="20"/>
      <c r="Q411" s="56"/>
      <c r="R411" s="57"/>
      <c r="S411" s="58"/>
      <c r="T411" s="20"/>
      <c r="U411" s="20"/>
      <c r="V411" s="56"/>
      <c r="W411" s="20"/>
      <c r="X411" s="20"/>
      <c r="Y411" s="17"/>
      <c r="Z411" s="20"/>
    </row>
    <row r="412" spans="3:26">
      <c r="C412" s="6"/>
      <c r="D412" s="48"/>
      <c r="E412" s="41"/>
      <c r="F412" s="6"/>
      <c r="H412" s="6"/>
      <c r="I412" s="55"/>
      <c r="J412" s="12"/>
      <c r="K412" s="20"/>
      <c r="L412" s="20"/>
      <c r="M412" s="20"/>
      <c r="N412" s="20"/>
      <c r="O412" s="20"/>
      <c r="P412" s="20"/>
      <c r="Q412" s="56"/>
      <c r="R412" s="57"/>
      <c r="S412" s="58"/>
      <c r="T412" s="20"/>
      <c r="U412" s="20"/>
      <c r="V412" s="56"/>
      <c r="W412" s="20"/>
      <c r="X412" s="20"/>
      <c r="Y412" s="17"/>
      <c r="Z412" s="20"/>
    </row>
    <row r="413" spans="3:26">
      <c r="C413" s="6"/>
      <c r="D413" s="48"/>
      <c r="E413" s="41"/>
      <c r="F413" s="6"/>
      <c r="H413" s="6"/>
      <c r="I413" s="55"/>
      <c r="J413" s="12"/>
      <c r="K413" s="20"/>
      <c r="L413" s="20"/>
      <c r="M413" s="20"/>
      <c r="N413" s="20"/>
      <c r="O413" s="20"/>
      <c r="P413" s="20"/>
      <c r="Q413" s="56"/>
      <c r="R413" s="57"/>
      <c r="S413" s="58"/>
      <c r="T413" s="20"/>
      <c r="U413" s="20"/>
      <c r="V413" s="56"/>
      <c r="W413" s="20"/>
      <c r="X413" s="20"/>
      <c r="Y413" s="17"/>
      <c r="Z413" s="20"/>
    </row>
    <row r="414" spans="3:26">
      <c r="C414" s="6"/>
      <c r="D414" s="48"/>
      <c r="E414" s="41"/>
      <c r="F414" s="6"/>
      <c r="H414" s="6"/>
      <c r="I414" s="55"/>
      <c r="J414" s="12"/>
      <c r="K414" s="20"/>
      <c r="L414" s="20"/>
      <c r="M414" s="20"/>
      <c r="N414" s="20"/>
      <c r="O414" s="20"/>
      <c r="P414" s="20"/>
      <c r="Q414" s="56"/>
      <c r="R414" s="57"/>
      <c r="S414" s="58"/>
      <c r="T414" s="20"/>
      <c r="U414" s="20"/>
      <c r="V414" s="56"/>
      <c r="W414" s="20"/>
      <c r="X414" s="20"/>
      <c r="Y414" s="17"/>
      <c r="Z414" s="20"/>
    </row>
    <row r="415" spans="3:26">
      <c r="C415" s="6"/>
      <c r="D415" s="48"/>
      <c r="E415" s="41"/>
      <c r="F415" s="6"/>
      <c r="H415" s="6"/>
      <c r="I415" s="55"/>
      <c r="J415" s="12"/>
      <c r="K415" s="20"/>
      <c r="L415" s="20"/>
      <c r="M415" s="20"/>
      <c r="N415" s="20"/>
      <c r="O415" s="20"/>
      <c r="P415" s="20"/>
      <c r="Q415" s="56"/>
      <c r="R415" s="57"/>
      <c r="S415" s="58"/>
      <c r="T415" s="20"/>
      <c r="U415" s="20"/>
      <c r="V415" s="56"/>
      <c r="W415" s="20"/>
      <c r="X415" s="20"/>
      <c r="Y415" s="17"/>
      <c r="Z415" s="20"/>
    </row>
    <row r="416" spans="3:26">
      <c r="C416" s="6"/>
      <c r="D416" s="48"/>
      <c r="E416" s="41"/>
      <c r="F416" s="6"/>
      <c r="H416" s="6"/>
      <c r="I416" s="55"/>
      <c r="J416" s="12"/>
      <c r="K416" s="20"/>
      <c r="L416" s="20"/>
      <c r="M416" s="20"/>
      <c r="N416" s="20"/>
      <c r="O416" s="20"/>
      <c r="P416" s="20"/>
      <c r="Q416" s="56"/>
      <c r="R416" s="57"/>
      <c r="S416" s="58"/>
      <c r="T416" s="20"/>
      <c r="U416" s="20"/>
      <c r="V416" s="56"/>
      <c r="W416" s="20"/>
      <c r="X416" s="20"/>
      <c r="Y416" s="17"/>
      <c r="Z416" s="20"/>
    </row>
    <row r="417" spans="3:26">
      <c r="C417" s="6"/>
      <c r="D417" s="48"/>
      <c r="E417" s="41"/>
      <c r="F417" s="6"/>
      <c r="H417" s="6"/>
      <c r="I417" s="55"/>
      <c r="J417" s="12"/>
      <c r="K417" s="20"/>
      <c r="L417" s="20"/>
      <c r="M417" s="20"/>
      <c r="N417" s="20"/>
      <c r="O417" s="20"/>
      <c r="P417" s="20"/>
      <c r="Q417" s="56"/>
      <c r="R417" s="57"/>
      <c r="S417" s="58"/>
      <c r="T417" s="20"/>
      <c r="U417" s="20"/>
      <c r="V417" s="56"/>
      <c r="W417" s="20"/>
      <c r="X417" s="20"/>
      <c r="Y417" s="17"/>
      <c r="Z417" s="20"/>
    </row>
    <row r="418" spans="3:26">
      <c r="C418" s="6"/>
      <c r="D418" s="48"/>
      <c r="E418" s="41"/>
      <c r="F418" s="6"/>
      <c r="H418" s="6"/>
      <c r="I418" s="55"/>
      <c r="J418" s="12"/>
      <c r="K418" s="20"/>
      <c r="L418" s="20"/>
      <c r="M418" s="20"/>
      <c r="N418" s="20"/>
      <c r="O418" s="20"/>
      <c r="P418" s="20"/>
      <c r="Q418" s="56"/>
      <c r="R418" s="57"/>
      <c r="S418" s="58"/>
      <c r="T418" s="20"/>
      <c r="U418" s="20"/>
      <c r="V418" s="56"/>
      <c r="W418" s="20"/>
      <c r="X418" s="20"/>
      <c r="Y418" s="17"/>
      <c r="Z418" s="20"/>
    </row>
    <row r="419" spans="3:26">
      <c r="C419" s="6"/>
      <c r="D419" s="48"/>
      <c r="E419" s="41"/>
      <c r="F419" s="6"/>
      <c r="H419" s="6"/>
      <c r="I419" s="55"/>
      <c r="J419" s="12"/>
      <c r="K419" s="20"/>
      <c r="L419" s="20"/>
      <c r="M419" s="20"/>
      <c r="N419" s="20"/>
      <c r="O419" s="20"/>
      <c r="P419" s="20"/>
      <c r="Q419" s="56"/>
      <c r="R419" s="57"/>
      <c r="S419" s="58"/>
      <c r="T419" s="20"/>
      <c r="U419" s="20"/>
      <c r="V419" s="56"/>
      <c r="W419" s="20"/>
      <c r="X419" s="20"/>
      <c r="Y419" s="17"/>
      <c r="Z419" s="20"/>
    </row>
    <row r="420" spans="3:26">
      <c r="C420" s="6"/>
      <c r="D420" s="48"/>
      <c r="E420" s="41"/>
      <c r="F420" s="6"/>
      <c r="H420" s="6"/>
      <c r="I420" s="55"/>
      <c r="J420" s="12"/>
      <c r="K420" s="20"/>
      <c r="L420" s="20"/>
      <c r="M420" s="20"/>
      <c r="N420" s="20"/>
      <c r="O420" s="20"/>
      <c r="P420" s="20"/>
      <c r="Q420" s="56"/>
      <c r="R420" s="57"/>
      <c r="S420" s="58"/>
      <c r="T420" s="20"/>
      <c r="U420" s="20"/>
      <c r="V420" s="56"/>
      <c r="W420" s="20"/>
      <c r="X420" s="20"/>
      <c r="Y420" s="17"/>
      <c r="Z420" s="20"/>
    </row>
    <row r="421" spans="3:26">
      <c r="C421" s="6"/>
      <c r="D421" s="48"/>
      <c r="E421" s="41"/>
      <c r="F421" s="6"/>
      <c r="H421" s="6"/>
      <c r="I421" s="55"/>
      <c r="J421" s="12"/>
      <c r="K421" s="20"/>
      <c r="L421" s="20"/>
      <c r="M421" s="20"/>
      <c r="N421" s="20"/>
      <c r="O421" s="20"/>
      <c r="P421" s="20"/>
      <c r="Q421" s="56"/>
      <c r="R421" s="57"/>
      <c r="S421" s="58"/>
      <c r="T421" s="20"/>
      <c r="U421" s="20"/>
      <c r="V421" s="56"/>
      <c r="W421" s="20"/>
      <c r="X421" s="20"/>
      <c r="Y421" s="17"/>
      <c r="Z421" s="20"/>
    </row>
    <row r="422" spans="3:26">
      <c r="C422" s="6"/>
      <c r="D422" s="48"/>
      <c r="E422" s="41"/>
      <c r="F422" s="6"/>
      <c r="H422" s="6"/>
      <c r="I422" s="55"/>
      <c r="J422" s="12"/>
      <c r="K422" s="20"/>
      <c r="L422" s="20"/>
      <c r="M422" s="20"/>
      <c r="N422" s="20"/>
      <c r="O422" s="20"/>
      <c r="P422" s="20"/>
      <c r="Q422" s="56"/>
      <c r="R422" s="57"/>
      <c r="S422" s="58"/>
      <c r="T422" s="20"/>
      <c r="U422" s="20"/>
      <c r="V422" s="56"/>
      <c r="W422" s="20"/>
      <c r="X422" s="20"/>
      <c r="Y422" s="17"/>
      <c r="Z422" s="20"/>
    </row>
    <row r="423" spans="3:26">
      <c r="C423" s="6"/>
      <c r="D423" s="48"/>
      <c r="E423" s="41"/>
      <c r="F423" s="6"/>
      <c r="H423" s="6"/>
      <c r="I423" s="55"/>
      <c r="J423" s="12"/>
      <c r="K423" s="20"/>
      <c r="L423" s="20"/>
      <c r="M423" s="20"/>
      <c r="N423" s="20"/>
      <c r="O423" s="20"/>
      <c r="P423" s="20"/>
      <c r="Q423" s="56"/>
      <c r="R423" s="57"/>
      <c r="S423" s="58"/>
      <c r="T423" s="20"/>
      <c r="U423" s="20"/>
      <c r="V423" s="56"/>
      <c r="W423" s="20"/>
      <c r="X423" s="20"/>
      <c r="Y423" s="17"/>
      <c r="Z423" s="20"/>
    </row>
    <row r="424" spans="3:26">
      <c r="C424" s="6"/>
      <c r="D424" s="48"/>
      <c r="E424" s="41"/>
      <c r="F424" s="6"/>
      <c r="H424" s="6"/>
      <c r="I424" s="55"/>
      <c r="J424" s="12"/>
      <c r="K424" s="20"/>
      <c r="L424" s="20"/>
      <c r="M424" s="20"/>
      <c r="N424" s="20"/>
      <c r="O424" s="20"/>
      <c r="P424" s="20"/>
      <c r="Q424" s="56"/>
      <c r="R424" s="57"/>
      <c r="S424" s="58"/>
      <c r="T424" s="20"/>
      <c r="U424" s="20"/>
      <c r="V424" s="56"/>
      <c r="W424" s="20"/>
      <c r="X424" s="20"/>
      <c r="Y424" s="17"/>
      <c r="Z424" s="20"/>
    </row>
    <row r="425" spans="3:26">
      <c r="C425" s="6"/>
      <c r="D425" s="48"/>
      <c r="E425" s="41"/>
      <c r="F425" s="6"/>
      <c r="H425" s="6"/>
      <c r="I425" s="55"/>
      <c r="J425" s="12"/>
      <c r="K425" s="20"/>
      <c r="L425" s="20"/>
      <c r="M425" s="20"/>
      <c r="N425" s="20"/>
      <c r="O425" s="20"/>
      <c r="P425" s="20"/>
      <c r="Q425" s="56"/>
      <c r="R425" s="57"/>
      <c r="S425" s="58"/>
      <c r="T425" s="20"/>
      <c r="U425" s="20"/>
      <c r="V425" s="56"/>
      <c r="W425" s="20"/>
      <c r="X425" s="20"/>
      <c r="Y425" s="17"/>
      <c r="Z425" s="20"/>
    </row>
    <row r="426" spans="3:26">
      <c r="C426" s="6"/>
      <c r="D426" s="48"/>
      <c r="E426" s="41"/>
      <c r="F426" s="6"/>
      <c r="H426" s="6"/>
      <c r="I426" s="55"/>
      <c r="J426" s="12"/>
      <c r="K426" s="20"/>
      <c r="L426" s="20"/>
      <c r="M426" s="20"/>
      <c r="N426" s="20"/>
      <c r="O426" s="20"/>
      <c r="P426" s="20"/>
      <c r="Q426" s="56"/>
      <c r="R426" s="57"/>
      <c r="S426" s="58"/>
      <c r="T426" s="20"/>
      <c r="U426" s="20"/>
      <c r="V426" s="56"/>
      <c r="W426" s="20"/>
      <c r="X426" s="20"/>
      <c r="Y426" s="17"/>
      <c r="Z426" s="20"/>
    </row>
    <row r="427" spans="3:26">
      <c r="C427" s="6"/>
      <c r="D427" s="48"/>
      <c r="E427" s="41"/>
      <c r="F427" s="6"/>
      <c r="H427" s="6"/>
      <c r="I427" s="55"/>
      <c r="J427" s="12"/>
      <c r="K427" s="20"/>
      <c r="L427" s="20"/>
      <c r="M427" s="20"/>
      <c r="N427" s="20"/>
      <c r="O427" s="20"/>
      <c r="P427" s="20"/>
      <c r="Q427" s="56"/>
      <c r="R427" s="57"/>
      <c r="S427" s="58"/>
      <c r="T427" s="20"/>
      <c r="U427" s="20"/>
      <c r="V427" s="56"/>
      <c r="W427" s="20"/>
      <c r="X427" s="20"/>
      <c r="Y427" s="17"/>
      <c r="Z427" s="20"/>
    </row>
    <row r="428" spans="3:26">
      <c r="C428" s="6"/>
      <c r="D428" s="48"/>
      <c r="E428" s="41"/>
      <c r="F428" s="6"/>
      <c r="H428" s="6"/>
      <c r="I428" s="55"/>
      <c r="J428" s="12"/>
      <c r="K428" s="20"/>
      <c r="L428" s="20"/>
      <c r="M428" s="20"/>
      <c r="N428" s="20"/>
      <c r="O428" s="20"/>
      <c r="P428" s="20"/>
      <c r="Q428" s="56"/>
      <c r="R428" s="57"/>
      <c r="S428" s="58"/>
      <c r="T428" s="20"/>
      <c r="U428" s="20"/>
      <c r="V428" s="56"/>
      <c r="W428" s="20"/>
      <c r="X428" s="20"/>
      <c r="Y428" s="17"/>
      <c r="Z428" s="20"/>
    </row>
    <row r="429" spans="3:26">
      <c r="C429" s="6"/>
      <c r="D429" s="48"/>
      <c r="E429" s="41"/>
      <c r="F429" s="6"/>
      <c r="H429" s="6"/>
      <c r="I429" s="55"/>
      <c r="J429" s="12"/>
      <c r="K429" s="20"/>
      <c r="L429" s="20"/>
      <c r="M429" s="20"/>
      <c r="N429" s="20"/>
      <c r="O429" s="20"/>
      <c r="P429" s="20"/>
      <c r="Q429" s="56"/>
      <c r="R429" s="57"/>
      <c r="S429" s="58"/>
      <c r="T429" s="20"/>
      <c r="U429" s="20"/>
      <c r="V429" s="56"/>
      <c r="W429" s="20"/>
      <c r="X429" s="20"/>
      <c r="Y429" s="17"/>
      <c r="Z429" s="20"/>
    </row>
    <row r="430" spans="3:26">
      <c r="C430" s="6"/>
      <c r="D430" s="48"/>
      <c r="E430" s="41"/>
      <c r="F430" s="6"/>
      <c r="H430" s="6"/>
      <c r="I430" s="55"/>
      <c r="J430" s="12"/>
      <c r="K430" s="20"/>
      <c r="L430" s="20"/>
      <c r="M430" s="20"/>
      <c r="N430" s="20"/>
      <c r="O430" s="20"/>
      <c r="P430" s="20"/>
      <c r="Q430" s="56"/>
      <c r="R430" s="57"/>
      <c r="S430" s="58"/>
      <c r="T430" s="20"/>
      <c r="U430" s="20"/>
      <c r="V430" s="56"/>
      <c r="W430" s="20"/>
      <c r="X430" s="20"/>
      <c r="Y430" s="17"/>
      <c r="Z430" s="20"/>
    </row>
    <row r="431" spans="3:26">
      <c r="C431" s="6"/>
      <c r="D431" s="48"/>
      <c r="E431" s="41"/>
      <c r="F431" s="6"/>
      <c r="H431" s="6"/>
      <c r="I431" s="55"/>
      <c r="J431" s="12"/>
      <c r="K431" s="20"/>
      <c r="L431" s="20"/>
      <c r="M431" s="20"/>
      <c r="N431" s="20"/>
      <c r="O431" s="20"/>
      <c r="P431" s="20"/>
      <c r="Q431" s="56"/>
      <c r="R431" s="57"/>
      <c r="S431" s="58"/>
      <c r="T431" s="20"/>
      <c r="U431" s="20"/>
      <c r="V431" s="56"/>
      <c r="W431" s="20"/>
      <c r="X431" s="20"/>
      <c r="Y431" s="17"/>
      <c r="Z431" s="20"/>
    </row>
    <row r="432" spans="3:26">
      <c r="C432" s="6"/>
      <c r="D432" s="48"/>
      <c r="E432" s="41"/>
      <c r="F432" s="6"/>
      <c r="H432" s="6"/>
      <c r="I432" s="55"/>
      <c r="J432" s="12"/>
      <c r="K432" s="20"/>
      <c r="L432" s="20"/>
      <c r="M432" s="20"/>
      <c r="N432" s="20"/>
      <c r="O432" s="20"/>
      <c r="P432" s="20"/>
      <c r="Q432" s="56"/>
      <c r="R432" s="57"/>
      <c r="S432" s="58"/>
      <c r="T432" s="20"/>
      <c r="U432" s="20"/>
      <c r="V432" s="56"/>
      <c r="W432" s="20"/>
      <c r="X432" s="20"/>
      <c r="Y432" s="17"/>
      <c r="Z432" s="20"/>
    </row>
    <row r="433" spans="3:26">
      <c r="C433" s="6"/>
      <c r="D433" s="48"/>
      <c r="E433" s="41"/>
      <c r="F433" s="6"/>
      <c r="H433" s="6"/>
      <c r="I433" s="55"/>
      <c r="J433" s="12"/>
      <c r="K433" s="20"/>
      <c r="L433" s="20"/>
      <c r="M433" s="20"/>
      <c r="N433" s="20"/>
      <c r="O433" s="20"/>
      <c r="P433" s="20"/>
      <c r="Q433" s="56"/>
      <c r="R433" s="57"/>
      <c r="S433" s="58"/>
      <c r="T433" s="20"/>
      <c r="U433" s="20"/>
      <c r="V433" s="56"/>
      <c r="W433" s="20"/>
      <c r="X433" s="20"/>
      <c r="Y433" s="17"/>
      <c r="Z433" s="20"/>
    </row>
    <row r="434" spans="3:26">
      <c r="C434" s="6"/>
      <c r="D434" s="48"/>
      <c r="E434" s="41"/>
      <c r="F434" s="6"/>
      <c r="H434" s="6"/>
      <c r="I434" s="55"/>
      <c r="J434" s="12"/>
      <c r="K434" s="20"/>
      <c r="L434" s="20"/>
      <c r="M434" s="20"/>
      <c r="N434" s="20"/>
      <c r="O434" s="20"/>
      <c r="P434" s="20"/>
      <c r="Q434" s="56"/>
      <c r="R434" s="57"/>
      <c r="S434" s="58"/>
      <c r="T434" s="20"/>
      <c r="U434" s="20"/>
      <c r="V434" s="56"/>
      <c r="W434" s="20"/>
      <c r="X434" s="20"/>
      <c r="Y434" s="17"/>
      <c r="Z434" s="20"/>
    </row>
    <row r="435" spans="3:26">
      <c r="C435" s="6"/>
      <c r="D435" s="48"/>
      <c r="E435" s="41"/>
      <c r="F435" s="6"/>
      <c r="H435" s="6"/>
      <c r="I435" s="55"/>
      <c r="J435" s="12"/>
      <c r="K435" s="20"/>
      <c r="L435" s="20"/>
      <c r="M435" s="20"/>
      <c r="N435" s="20"/>
      <c r="O435" s="20"/>
      <c r="P435" s="20"/>
      <c r="Q435" s="56"/>
      <c r="R435" s="57"/>
      <c r="S435" s="58"/>
      <c r="T435" s="20"/>
      <c r="U435" s="20"/>
      <c r="V435" s="56"/>
      <c r="W435" s="20"/>
      <c r="X435" s="20"/>
      <c r="Y435" s="17"/>
      <c r="Z435" s="20"/>
    </row>
    <row r="436" spans="3:26">
      <c r="C436" s="6"/>
      <c r="D436" s="48"/>
      <c r="E436" s="41"/>
      <c r="F436" s="6"/>
      <c r="H436" s="6"/>
      <c r="I436" s="55"/>
      <c r="J436" s="12"/>
      <c r="K436" s="20"/>
      <c r="L436" s="20"/>
      <c r="M436" s="20"/>
      <c r="N436" s="20"/>
      <c r="O436" s="20"/>
      <c r="P436" s="20"/>
      <c r="Q436" s="56"/>
      <c r="R436" s="57"/>
      <c r="S436" s="58"/>
      <c r="T436" s="20"/>
      <c r="U436" s="20"/>
      <c r="V436" s="56"/>
      <c r="W436" s="20"/>
      <c r="X436" s="20"/>
      <c r="Y436" s="17"/>
      <c r="Z436" s="20"/>
    </row>
    <row r="437" spans="3:26">
      <c r="C437" s="6"/>
      <c r="D437" s="48"/>
      <c r="E437" s="41"/>
      <c r="F437" s="6"/>
      <c r="H437" s="6"/>
      <c r="I437" s="55"/>
      <c r="J437" s="12"/>
      <c r="K437" s="20"/>
      <c r="L437" s="20"/>
      <c r="M437" s="20"/>
      <c r="N437" s="20"/>
      <c r="O437" s="20"/>
      <c r="P437" s="20"/>
      <c r="Q437" s="56"/>
      <c r="R437" s="57"/>
      <c r="S437" s="58"/>
      <c r="T437" s="20"/>
      <c r="U437" s="20"/>
      <c r="V437" s="56"/>
      <c r="W437" s="20"/>
      <c r="X437" s="20"/>
      <c r="Y437" s="17"/>
      <c r="Z437" s="20"/>
    </row>
    <row r="438" spans="3:26">
      <c r="C438" s="6"/>
      <c r="D438" s="48"/>
      <c r="E438" s="41"/>
      <c r="F438" s="6"/>
      <c r="H438" s="6"/>
      <c r="I438" s="55"/>
      <c r="J438" s="12"/>
      <c r="K438" s="20"/>
      <c r="L438" s="20"/>
      <c r="M438" s="20"/>
      <c r="N438" s="20"/>
      <c r="O438" s="20"/>
      <c r="P438" s="20"/>
      <c r="Q438" s="56"/>
      <c r="R438" s="57"/>
      <c r="S438" s="58"/>
      <c r="T438" s="20"/>
      <c r="U438" s="20"/>
      <c r="V438" s="56"/>
      <c r="W438" s="20"/>
      <c r="X438" s="20"/>
      <c r="Y438" s="17"/>
      <c r="Z438" s="20"/>
    </row>
    <row r="439" spans="3:26">
      <c r="P439" s="20"/>
      <c r="Q439" s="56"/>
      <c r="R439" s="57"/>
      <c r="S439" s="58"/>
      <c r="T439" s="20"/>
      <c r="U439" s="20"/>
      <c r="V439" s="56"/>
      <c r="W439" s="20"/>
      <c r="X439" s="20"/>
      <c r="Y439" s="17"/>
      <c r="Z439" s="20"/>
    </row>
    <row r="440" spans="3:26">
      <c r="P440" s="20"/>
      <c r="Q440" s="56"/>
      <c r="R440" s="57"/>
      <c r="S440" s="58"/>
      <c r="T440" s="20"/>
      <c r="U440" s="20"/>
      <c r="V440" s="56"/>
      <c r="W440" s="20"/>
      <c r="X440" s="20"/>
      <c r="Y440" s="17"/>
      <c r="Z440" s="20"/>
    </row>
  </sheetData>
  <phoneticPr fontId="19" type="noConversion"/>
  <hyperlinks>
    <hyperlink ref="A18" r:id="rId1"/>
    <hyperlink ref="R22" r:id="rId2" display="http://myimiev.com/forum/viewtopic.php?f=28&amp;t=1745&amp;start=50"/>
    <hyperlink ref="X20" r:id="rId3" display="http://www.mynissanleaf.com/"/>
    <hyperlink ref="X26" r:id="rId4" display="http://www.mynissanleaf.com/"/>
  </hyperlinks>
  <pageMargins left="0.25" right="0.25" top="0.75" bottom="0.75" header="0.3" footer="0.3"/>
  <pageSetup orientation="portrait" r:id="rId5"/>
  <headerFooter alignWithMargins="0"/>
  <drawing r:id="rId6"/>
  <legacyDrawing r:id="rId7"/>
</worksheet>
</file>

<file path=xl/worksheets/sheet13.xml><?xml version="1.0" encoding="utf-8"?>
<worksheet xmlns="http://schemas.openxmlformats.org/spreadsheetml/2006/main" xmlns:r="http://schemas.openxmlformats.org/officeDocument/2006/relationships">
  <dimension ref="A1:AF440"/>
  <sheetViews>
    <sheetView workbookViewId="0">
      <pane ySplit="1" topLeftCell="A8"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4.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2550</v>
      </c>
      <c r="B7" t="s">
        <v>9</v>
      </c>
      <c r="V7" s="3"/>
    </row>
    <row r="8" spans="1:24">
      <c r="A8" s="44">
        <v>0.35</v>
      </c>
      <c r="B8" s="41" t="s">
        <v>72</v>
      </c>
      <c r="V8" s="3"/>
    </row>
    <row r="9" spans="1:24">
      <c r="A9" s="6">
        <v>51</v>
      </c>
      <c r="B9" s="41" t="s">
        <v>17</v>
      </c>
      <c r="V9" s="3"/>
    </row>
    <row r="10" spans="1:24">
      <c r="A10" s="6">
        <v>0.98</v>
      </c>
      <c r="B10" s="41" t="s">
        <v>19</v>
      </c>
      <c r="V10" s="3"/>
    </row>
    <row r="11" spans="1:24">
      <c r="A11" s="42">
        <v>2</v>
      </c>
      <c r="B11" s="5" t="s">
        <v>4</v>
      </c>
      <c r="V11" s="3"/>
    </row>
    <row r="12" spans="1:24">
      <c r="A12" s="37">
        <v>2.3770000000000002E-3</v>
      </c>
      <c r="B12" s="41" t="s">
        <v>59</v>
      </c>
      <c r="V12" s="3"/>
      <c r="X12" s="3"/>
    </row>
    <row r="13" spans="1:24">
      <c r="A13" s="47">
        <v>23.3</v>
      </c>
      <c r="B13" s="41" t="s">
        <v>70</v>
      </c>
      <c r="R13" s="3"/>
      <c r="T13" s="1"/>
      <c r="V13" s="3"/>
      <c r="X13" s="3"/>
    </row>
    <row r="14" spans="1:24">
      <c r="E14" s="41" t="s">
        <v>79</v>
      </c>
      <c r="F14" s="4">
        <v>16</v>
      </c>
      <c r="G14" s="41" t="s">
        <v>76</v>
      </c>
      <c r="V14" s="3"/>
    </row>
    <row r="15" spans="1:24">
      <c r="A15" t="s">
        <v>33</v>
      </c>
      <c r="D15">
        <v>66</v>
      </c>
      <c r="E15" t="s">
        <v>62</v>
      </c>
      <c r="F15">
        <f>D15*0.746</f>
        <v>49.235999999999997</v>
      </c>
      <c r="G15" t="s">
        <v>34</v>
      </c>
      <c r="T15" t="s">
        <v>41</v>
      </c>
      <c r="V15" s="3"/>
    </row>
    <row r="16" spans="1:24">
      <c r="A16" s="41" t="s">
        <v>37</v>
      </c>
      <c r="B16" s="4">
        <v>7.0650000000000004</v>
      </c>
      <c r="E16" s="3" t="s">
        <v>118</v>
      </c>
      <c r="F16" s="4">
        <v>0.5</v>
      </c>
      <c r="G16" t="s">
        <v>34</v>
      </c>
      <c r="T16" t="s">
        <v>42</v>
      </c>
      <c r="V16" s="3"/>
    </row>
    <row r="17" spans="1:32">
      <c r="A17" s="41" t="s">
        <v>38</v>
      </c>
      <c r="V17" s="3"/>
      <c r="X17" s="4" t="s">
        <v>45</v>
      </c>
    </row>
    <row r="18" spans="1:32">
      <c r="A18" s="22" t="s">
        <v>39</v>
      </c>
      <c r="V18" s="3"/>
    </row>
    <row r="19" spans="1:32" ht="14.25">
      <c r="A19" s="4" t="s">
        <v>40</v>
      </c>
      <c r="Q19" t="s">
        <v>5</v>
      </c>
      <c r="S19" s="41">
        <v>24.052</v>
      </c>
      <c r="T19" s="41" t="s">
        <v>43</v>
      </c>
      <c r="X19" s="34" t="s">
        <v>46</v>
      </c>
    </row>
    <row r="20" spans="1:32" ht="13.5" thickBot="1">
      <c r="A20" s="5" t="s">
        <v>2</v>
      </c>
      <c r="B20" t="s">
        <v>3</v>
      </c>
      <c r="C20" s="5" t="s">
        <v>11</v>
      </c>
      <c r="D20" s="5" t="s">
        <v>12</v>
      </c>
      <c r="E20" s="20" t="s">
        <v>34</v>
      </c>
      <c r="F20" s="20" t="s">
        <v>35</v>
      </c>
      <c r="G20" s="16" t="s">
        <v>36</v>
      </c>
      <c r="H20" s="20" t="s">
        <v>116</v>
      </c>
      <c r="I20" s="20" t="s">
        <v>117</v>
      </c>
      <c r="X20" s="36" t="s">
        <v>47</v>
      </c>
    </row>
    <row r="21" spans="1:32">
      <c r="A21" s="6">
        <f t="shared" ref="A21:A40" si="0">AF21*A$13/23.3</f>
        <v>5</v>
      </c>
      <c r="B21" s="48">
        <f t="shared" ref="B21:B40" si="1">0.005+0.15/A$9+0.000035*A21^2/A$9</f>
        <v>7.9583333333333346E-3</v>
      </c>
      <c r="C21" s="49">
        <f t="shared" ref="C21:C40" si="2">A21/0.00001578283/60/A$13/PI()*B$16</f>
        <v>509.61270619753589</v>
      </c>
      <c r="D21" s="50">
        <f t="shared" ref="D21:D40" si="3">1/A$10*(A$7*B21+0.5*A$12*(A21*1.466667)^2*A$11)*(A21*1.466667)/550</f>
        <v>0.27784468676395069</v>
      </c>
      <c r="E21" s="18">
        <f>D21*0.746+F$16</f>
        <v>0.70727213632590724</v>
      </c>
      <c r="F21" s="18">
        <f>F$14/E21*I21</f>
        <v>21.264799258357389</v>
      </c>
      <c r="G21" s="12">
        <f t="shared" ref="G21:G40" si="4">F21*A21</f>
        <v>106.32399629178694</v>
      </c>
      <c r="H21" s="38">
        <f>E21/F$15</f>
        <v>1.4364938994351841E-2</v>
      </c>
      <c r="I21" s="74">
        <v>0.94</v>
      </c>
      <c r="X21" s="51" t="s">
        <v>48</v>
      </c>
      <c r="AF21" s="6">
        <v>5</v>
      </c>
    </row>
    <row r="22" spans="1:32">
      <c r="A22" s="6">
        <f t="shared" si="0"/>
        <v>10</v>
      </c>
      <c r="B22" s="48">
        <f t="shared" si="1"/>
        <v>8.0098039215686281E-3</v>
      </c>
      <c r="C22" s="49">
        <f t="shared" si="2"/>
        <v>1019.2254123950718</v>
      </c>
      <c r="D22" s="50">
        <f t="shared" si="3"/>
        <v>0.56969589392607645</v>
      </c>
      <c r="E22" s="18">
        <f t="shared" ref="E22:E40" si="5">D22*0.746+F$16</f>
        <v>0.92499313686885309</v>
      </c>
      <c r="F22" s="18">
        <f t="shared" ref="F22:F40" si="6">F$14/E22*I22</f>
        <v>16.25958009906012</v>
      </c>
      <c r="G22" s="12">
        <f t="shared" si="4"/>
        <v>162.59580099060119</v>
      </c>
      <c r="H22" s="38">
        <f t="shared" ref="H22:H39" si="7">E22/F$15</f>
        <v>1.8786926981656779E-2</v>
      </c>
      <c r="I22" s="86">
        <f>I21</f>
        <v>0.94</v>
      </c>
      <c r="R22" s="33" t="s">
        <v>44</v>
      </c>
      <c r="X22" s="51" t="s">
        <v>49</v>
      </c>
      <c r="AF22" s="6">
        <v>10</v>
      </c>
    </row>
    <row r="23" spans="1:32">
      <c r="A23" s="6">
        <f t="shared" si="0"/>
        <v>15</v>
      </c>
      <c r="B23" s="48">
        <f t="shared" si="1"/>
        <v>8.0955882352941183E-3</v>
      </c>
      <c r="C23" s="49">
        <f t="shared" si="2"/>
        <v>1528.838118592608</v>
      </c>
      <c r="D23" s="50">
        <f t="shared" si="3"/>
        <v>0.88956014188455268</v>
      </c>
      <c r="E23" s="18">
        <f t="shared" si="5"/>
        <v>1.1636118658458763</v>
      </c>
      <c r="F23" s="18">
        <f t="shared" si="6"/>
        <v>12.925272113022686</v>
      </c>
      <c r="G23" s="12">
        <f t="shared" si="4"/>
        <v>193.87908169534029</v>
      </c>
      <c r="H23" s="38">
        <f t="shared" si="7"/>
        <v>2.3633354981027629E-2</v>
      </c>
      <c r="I23" s="86">
        <f t="shared" ref="I23:I40" si="8">I22</f>
        <v>0.94</v>
      </c>
      <c r="R23" s="41" t="s">
        <v>54</v>
      </c>
      <c r="AF23" s="6">
        <v>15</v>
      </c>
    </row>
    <row r="24" spans="1:32">
      <c r="A24" s="6">
        <f t="shared" si="0"/>
        <v>20</v>
      </c>
      <c r="B24" s="48">
        <f t="shared" si="1"/>
        <v>8.2156862745098053E-3</v>
      </c>
      <c r="C24" s="49">
        <f t="shared" si="2"/>
        <v>2038.4508247901435</v>
      </c>
      <c r="D24" s="50">
        <f t="shared" si="3"/>
        <v>1.2514439510375546</v>
      </c>
      <c r="E24" s="18">
        <f t="shared" si="5"/>
        <v>1.4335771874740157</v>
      </c>
      <c r="F24" s="18">
        <f t="shared" si="6"/>
        <v>10.491238373080352</v>
      </c>
      <c r="G24" s="12">
        <f t="shared" si="4"/>
        <v>209.82476746160702</v>
      </c>
      <c r="H24" s="38">
        <f t="shared" si="7"/>
        <v>2.9116442998497357E-2</v>
      </c>
      <c r="I24" s="86">
        <f t="shared" si="8"/>
        <v>0.94</v>
      </c>
      <c r="R24" s="41" t="s">
        <v>55</v>
      </c>
      <c r="X24" s="4" t="s">
        <v>50</v>
      </c>
      <c r="AF24" s="6">
        <v>20</v>
      </c>
    </row>
    <row r="25" spans="1:32">
      <c r="A25" s="6">
        <f t="shared" si="0"/>
        <v>25</v>
      </c>
      <c r="B25" s="48">
        <f t="shared" si="1"/>
        <v>8.3700980392156874E-3</v>
      </c>
      <c r="C25" s="49">
        <f t="shared" si="2"/>
        <v>2548.0635309876798</v>
      </c>
      <c r="D25" s="50">
        <f t="shared" si="3"/>
        <v>1.6693538417832574</v>
      </c>
      <c r="E25" s="18">
        <f t="shared" si="5"/>
        <v>1.7453379659703101</v>
      </c>
      <c r="F25" s="18">
        <f t="shared" si="6"/>
        <v>8.6172422151136789</v>
      </c>
      <c r="G25" s="12">
        <f t="shared" si="4"/>
        <v>215.43105537784197</v>
      </c>
      <c r="H25" s="38">
        <f t="shared" si="7"/>
        <v>3.5448411040098916E-2</v>
      </c>
      <c r="I25" s="86">
        <f t="shared" si="8"/>
        <v>0.94</v>
      </c>
      <c r="R25" s="41" t="s">
        <v>56</v>
      </c>
      <c r="AF25" s="6">
        <v>25</v>
      </c>
    </row>
    <row r="26" spans="1:32">
      <c r="A26" s="6">
        <f t="shared" si="0"/>
        <v>30</v>
      </c>
      <c r="B26" s="48">
        <f t="shared" si="1"/>
        <v>8.5588235294117663E-3</v>
      </c>
      <c r="C26" s="49">
        <f t="shared" si="2"/>
        <v>3057.676237185216</v>
      </c>
      <c r="D26" s="50">
        <f t="shared" si="3"/>
        <v>2.1572963345198355</v>
      </c>
      <c r="E26" s="78">
        <f t="shared" si="5"/>
        <v>2.1093430655517973</v>
      </c>
      <c r="F26" s="18">
        <f t="shared" si="6"/>
        <v>7.130182019995682</v>
      </c>
      <c r="G26" s="12">
        <f t="shared" si="4"/>
        <v>213.90546059987045</v>
      </c>
      <c r="H26" s="38">
        <f t="shared" si="7"/>
        <v>4.2841479111865248E-2</v>
      </c>
      <c r="I26" s="86">
        <f t="shared" si="8"/>
        <v>0.94</v>
      </c>
      <c r="R26" s="41" t="s">
        <v>57</v>
      </c>
      <c r="X26" s="36" t="s">
        <v>51</v>
      </c>
      <c r="AF26" s="6">
        <v>30</v>
      </c>
    </row>
    <row r="27" spans="1:32">
      <c r="A27" s="6">
        <f t="shared" si="0"/>
        <v>35</v>
      </c>
      <c r="B27" s="48">
        <f t="shared" si="1"/>
        <v>8.7818627450980402E-3</v>
      </c>
      <c r="C27" s="49">
        <f t="shared" si="2"/>
        <v>3567.2889433827509</v>
      </c>
      <c r="D27" s="50">
        <f t="shared" si="3"/>
        <v>2.729277949645466</v>
      </c>
      <c r="E27" s="18">
        <f t="shared" si="5"/>
        <v>2.5360413504355175</v>
      </c>
      <c r="F27" s="18">
        <f t="shared" si="6"/>
        <v>5.9305026700046364</v>
      </c>
      <c r="G27" s="12">
        <f t="shared" si="4"/>
        <v>207.56759345016226</v>
      </c>
      <c r="H27" s="38">
        <f t="shared" si="7"/>
        <v>5.1507867219829348E-2</v>
      </c>
      <c r="I27" s="86">
        <f t="shared" si="8"/>
        <v>0.94</v>
      </c>
      <c r="R27" s="41" t="s">
        <v>58</v>
      </c>
      <c r="X27" s="51" t="s">
        <v>52</v>
      </c>
      <c r="AF27" s="6">
        <v>35</v>
      </c>
    </row>
    <row r="28" spans="1:32">
      <c r="A28" s="6">
        <f t="shared" si="0"/>
        <v>40</v>
      </c>
      <c r="B28" s="48">
        <f t="shared" si="1"/>
        <v>9.0392156862745109E-3</v>
      </c>
      <c r="C28" s="49">
        <f t="shared" si="2"/>
        <v>4076.9016495802871</v>
      </c>
      <c r="D28" s="50">
        <f t="shared" si="3"/>
        <v>3.3993052075583221</v>
      </c>
      <c r="E28" s="18">
        <f t="shared" si="5"/>
        <v>3.0358816848385084</v>
      </c>
      <c r="F28" s="18">
        <f t="shared" si="6"/>
        <v>4.9540797571628818</v>
      </c>
      <c r="G28" s="12">
        <f t="shared" si="4"/>
        <v>198.16319028651526</v>
      </c>
      <c r="H28" s="38">
        <f t="shared" si="7"/>
        <v>6.165979537002414E-2</v>
      </c>
      <c r="I28" s="86">
        <f t="shared" si="8"/>
        <v>0.94</v>
      </c>
      <c r="X28" s="41"/>
      <c r="AF28" s="6">
        <v>40</v>
      </c>
    </row>
    <row r="29" spans="1:32">
      <c r="A29" s="6">
        <f t="shared" si="0"/>
        <v>45</v>
      </c>
      <c r="B29" s="48">
        <f t="shared" si="1"/>
        <v>9.3308823529411767E-3</v>
      </c>
      <c r="C29" s="49">
        <f t="shared" si="2"/>
        <v>4586.5143557778229</v>
      </c>
      <c r="D29" s="50">
        <f t="shared" si="3"/>
        <v>4.1813846286565779</v>
      </c>
      <c r="E29" s="18">
        <f t="shared" si="5"/>
        <v>3.6193129329778069</v>
      </c>
      <c r="F29" s="18">
        <f t="shared" si="6"/>
        <v>4.1554848333122081</v>
      </c>
      <c r="G29" s="12">
        <f t="shared" si="4"/>
        <v>186.99681749904937</v>
      </c>
      <c r="H29" s="38">
        <f t="shared" si="7"/>
        <v>7.3509483568482553E-2</v>
      </c>
      <c r="I29" s="86">
        <f t="shared" si="8"/>
        <v>0.94</v>
      </c>
      <c r="R29" s="41" t="s">
        <v>60</v>
      </c>
      <c r="X29" s="41" t="s">
        <v>53</v>
      </c>
      <c r="AF29" s="6">
        <v>45</v>
      </c>
    </row>
    <row r="30" spans="1:32">
      <c r="A30" s="6">
        <f t="shared" si="0"/>
        <v>50</v>
      </c>
      <c r="B30" s="48">
        <f t="shared" si="1"/>
        <v>9.656862745098041E-3</v>
      </c>
      <c r="C30" s="49">
        <f t="shared" si="2"/>
        <v>5096.1270619753595</v>
      </c>
      <c r="D30" s="50">
        <f t="shared" si="3"/>
        <v>5.0895227333384128</v>
      </c>
      <c r="E30" s="18">
        <f t="shared" si="5"/>
        <v>4.2967839590704564</v>
      </c>
      <c r="F30" s="18">
        <f t="shared" si="6"/>
        <v>3.5002923449876389</v>
      </c>
      <c r="G30" s="12">
        <f t="shared" si="4"/>
        <v>175.01461724938196</v>
      </c>
      <c r="H30" s="38">
        <f t="shared" si="7"/>
        <v>8.726915182123765E-2</v>
      </c>
      <c r="I30" s="86">
        <f t="shared" si="8"/>
        <v>0.94</v>
      </c>
      <c r="R30" s="41" t="s">
        <v>61</v>
      </c>
      <c r="AF30" s="6">
        <v>50</v>
      </c>
    </row>
    <row r="31" spans="1:32">
      <c r="A31" s="23">
        <f t="shared" si="0"/>
        <v>55</v>
      </c>
      <c r="B31" s="52">
        <f t="shared" si="1"/>
        <v>1.0017156862745099E-2</v>
      </c>
      <c r="C31" s="53">
        <f t="shared" si="2"/>
        <v>5605.7397681728944</v>
      </c>
      <c r="D31" s="54">
        <f t="shared" si="3"/>
        <v>6.1377260420019999</v>
      </c>
      <c r="E31" s="26">
        <f t="shared" si="5"/>
        <v>5.0787436273334921</v>
      </c>
      <c r="F31" s="26">
        <f t="shared" si="6"/>
        <v>2.9613623178487738</v>
      </c>
      <c r="G31" s="27">
        <f t="shared" si="4"/>
        <v>162.87492748168256</v>
      </c>
      <c r="H31" s="38">
        <f t="shared" si="7"/>
        <v>0.10315102013432229</v>
      </c>
      <c r="I31" s="86">
        <f t="shared" si="8"/>
        <v>0.94</v>
      </c>
      <c r="J31" s="41"/>
      <c r="X31" s="4" t="s">
        <v>10</v>
      </c>
      <c r="AF31" s="23">
        <v>55</v>
      </c>
    </row>
    <row r="32" spans="1:32">
      <c r="A32" s="6">
        <f t="shared" si="0"/>
        <v>60</v>
      </c>
      <c r="B32" s="48">
        <f t="shared" si="1"/>
        <v>1.0411764705882353E-2</v>
      </c>
      <c r="C32" s="49">
        <f t="shared" si="2"/>
        <v>6115.352474370432</v>
      </c>
      <c r="D32" s="50">
        <f t="shared" si="3"/>
        <v>7.3400010750455111</v>
      </c>
      <c r="E32" s="18">
        <f t="shared" si="5"/>
        <v>5.9756408019839515</v>
      </c>
      <c r="F32" s="18">
        <f t="shared" si="6"/>
        <v>2.5168848828742556</v>
      </c>
      <c r="G32" s="12">
        <f t="shared" si="4"/>
        <v>151.01309297245533</v>
      </c>
      <c r="H32" s="38">
        <f t="shared" si="7"/>
        <v>0.12136730851376944</v>
      </c>
      <c r="I32" s="86">
        <f t="shared" si="8"/>
        <v>0.94</v>
      </c>
      <c r="AF32" s="6">
        <v>60</v>
      </c>
    </row>
    <row r="33" spans="1:32">
      <c r="A33" s="6">
        <f t="shared" si="0"/>
        <v>65</v>
      </c>
      <c r="B33" s="48">
        <f t="shared" si="1"/>
        <v>1.0840686274509804E-2</v>
      </c>
      <c r="C33" s="49">
        <f t="shared" si="2"/>
        <v>6624.9651805679678</v>
      </c>
      <c r="D33" s="50">
        <f t="shared" si="3"/>
        <v>8.7103543528671281</v>
      </c>
      <c r="E33" s="18">
        <f t="shared" si="5"/>
        <v>6.9979243472388779</v>
      </c>
      <c r="F33" s="18">
        <f t="shared" si="6"/>
        <v>2.1492087158578994</v>
      </c>
      <c r="G33" s="12">
        <f t="shared" si="4"/>
        <v>139.69856653076346</v>
      </c>
      <c r="H33" s="38">
        <f t="shared" si="7"/>
        <v>0.14213023696561211</v>
      </c>
      <c r="I33" s="86">
        <f t="shared" si="8"/>
        <v>0.94</v>
      </c>
      <c r="AF33" s="6">
        <v>65</v>
      </c>
    </row>
    <row r="34" spans="1:32">
      <c r="A34" s="6">
        <f t="shared" si="0"/>
        <v>70</v>
      </c>
      <c r="B34" s="48">
        <f t="shared" si="1"/>
        <v>1.1303921568627452E-2</v>
      </c>
      <c r="C34" s="49">
        <f t="shared" si="2"/>
        <v>7134.5778867655017</v>
      </c>
      <c r="D34" s="50">
        <f t="shared" si="3"/>
        <v>10.26279239586502</v>
      </c>
      <c r="E34" s="18">
        <f t="shared" si="5"/>
        <v>8.1560431273153036</v>
      </c>
      <c r="F34" s="18">
        <f t="shared" si="6"/>
        <v>1.8440314457913691</v>
      </c>
      <c r="G34" s="12">
        <f t="shared" si="4"/>
        <v>129.08220120539585</v>
      </c>
      <c r="H34" s="38">
        <f t="shared" si="7"/>
        <v>0.16565202549588318</v>
      </c>
      <c r="I34" s="86">
        <f t="shared" si="8"/>
        <v>0.94</v>
      </c>
      <c r="AF34" s="6">
        <v>70</v>
      </c>
    </row>
    <row r="35" spans="1:32">
      <c r="A35" s="6">
        <f t="shared" si="0"/>
        <v>75</v>
      </c>
      <c r="B35" s="48">
        <f t="shared" si="1"/>
        <v>1.1801470588235295E-2</v>
      </c>
      <c r="C35" s="49">
        <f t="shared" si="2"/>
        <v>7644.1905929630393</v>
      </c>
      <c r="D35" s="50">
        <f t="shared" si="3"/>
        <v>12.011321724437364</v>
      </c>
      <c r="E35" s="18">
        <f t="shared" si="5"/>
        <v>9.4604460064302742</v>
      </c>
      <c r="F35" s="18">
        <f t="shared" si="6"/>
        <v>1.5897770559418971</v>
      </c>
      <c r="G35" s="12">
        <f t="shared" si="4"/>
        <v>119.23327919564228</v>
      </c>
      <c r="H35" s="38">
        <f t="shared" si="7"/>
        <v>0.19214489411061569</v>
      </c>
      <c r="I35" s="86">
        <f t="shared" si="8"/>
        <v>0.94</v>
      </c>
      <c r="AF35" s="6">
        <v>75</v>
      </c>
    </row>
    <row r="36" spans="1:32">
      <c r="A36" s="6">
        <f t="shared" si="0"/>
        <v>80</v>
      </c>
      <c r="B36" s="48">
        <f t="shared" si="1"/>
        <v>1.2333333333333335E-2</v>
      </c>
      <c r="C36" s="49">
        <f t="shared" si="2"/>
        <v>8153.8032991605742</v>
      </c>
      <c r="D36" s="50">
        <f t="shared" si="3"/>
        <v>13.969948858982338</v>
      </c>
      <c r="E36" s="18">
        <f t="shared" si="5"/>
        <v>10.921581848800825</v>
      </c>
      <c r="F36" s="18">
        <f t="shared" si="6"/>
        <v>1.3770898948719017</v>
      </c>
      <c r="G36" s="12">
        <f t="shared" si="4"/>
        <v>110.16719158975214</v>
      </c>
      <c r="H36" s="38">
        <f t="shared" si="7"/>
        <v>0.22182106281584257</v>
      </c>
      <c r="I36" s="86">
        <f t="shared" si="8"/>
        <v>0.94</v>
      </c>
      <c r="AF36" s="6">
        <v>80</v>
      </c>
    </row>
    <row r="37" spans="1:32">
      <c r="A37" s="28">
        <f t="shared" si="0"/>
        <v>85</v>
      </c>
      <c r="B37" s="29">
        <f t="shared" si="1"/>
        <v>1.2899509803921568E-2</v>
      </c>
      <c r="C37" s="30">
        <f t="shared" si="2"/>
        <v>8663.4160053581109</v>
      </c>
      <c r="D37" s="31">
        <f t="shared" si="3"/>
        <v>16.15268031989811</v>
      </c>
      <c r="E37" s="31">
        <f t="shared" si="5"/>
        <v>12.54989951864399</v>
      </c>
      <c r="F37" s="31">
        <f t="shared" si="6"/>
        <v>1.1984159695985408</v>
      </c>
      <c r="G37" s="32">
        <f t="shared" si="4"/>
        <v>101.86535741587596</v>
      </c>
      <c r="H37" s="38">
        <f t="shared" si="7"/>
        <v>0.25489275161759667</v>
      </c>
      <c r="I37" s="86">
        <f t="shared" si="8"/>
        <v>0.94</v>
      </c>
      <c r="AF37" s="28">
        <v>85</v>
      </c>
    </row>
    <row r="38" spans="1:32">
      <c r="A38" s="28">
        <f t="shared" si="0"/>
        <v>90</v>
      </c>
      <c r="B38" s="29">
        <f t="shared" si="1"/>
        <v>1.3500000000000002E-2</v>
      </c>
      <c r="C38" s="30">
        <f t="shared" si="2"/>
        <v>9173.0287115556457</v>
      </c>
      <c r="D38" s="31">
        <f t="shared" si="3"/>
        <v>18.573522627582868</v>
      </c>
      <c r="E38" s="31">
        <f t="shared" si="5"/>
        <v>14.355847880176819</v>
      </c>
      <c r="F38" s="31">
        <f t="shared" si="6"/>
        <v>1.0476566849644517</v>
      </c>
      <c r="G38" s="32">
        <f t="shared" si="4"/>
        <v>94.28910164680066</v>
      </c>
      <c r="H38" s="38">
        <f t="shared" si="7"/>
        <v>0.2915721805219112</v>
      </c>
      <c r="I38" s="86">
        <f t="shared" si="8"/>
        <v>0.94</v>
      </c>
      <c r="AF38" s="28">
        <v>90</v>
      </c>
    </row>
    <row r="39" spans="1:32">
      <c r="A39" s="28">
        <f t="shared" si="0"/>
        <v>95</v>
      </c>
      <c r="B39" s="29">
        <f t="shared" si="1"/>
        <v>1.4134803921568628E-2</v>
      </c>
      <c r="C39" s="30">
        <f t="shared" si="2"/>
        <v>9682.6414177531806</v>
      </c>
      <c r="D39" s="31">
        <f t="shared" si="3"/>
        <v>21.246482302434774</v>
      </c>
      <c r="E39" s="31">
        <f t="shared" si="5"/>
        <v>16.349875797616342</v>
      </c>
      <c r="F39" s="31">
        <f t="shared" si="6"/>
        <v>0.91988466372280886</v>
      </c>
      <c r="G39" s="32">
        <f t="shared" si="4"/>
        <v>87.389043053666839</v>
      </c>
      <c r="H39" s="38">
        <f t="shared" si="7"/>
        <v>0.33207156953481887</v>
      </c>
      <c r="I39" s="86">
        <f t="shared" si="8"/>
        <v>0.94</v>
      </c>
      <c r="AF39" s="28">
        <v>95</v>
      </c>
    </row>
    <row r="40" spans="1:32">
      <c r="A40" s="28">
        <f t="shared" si="0"/>
        <v>98</v>
      </c>
      <c r="B40" s="29">
        <f t="shared" si="1"/>
        <v>1.4532156862745099E-2</v>
      </c>
      <c r="C40" s="39">
        <f t="shared" si="2"/>
        <v>9988.4090414717048</v>
      </c>
      <c r="D40" s="31">
        <f t="shared" si="3"/>
        <v>22.977101156071797</v>
      </c>
      <c r="E40" s="31">
        <f t="shared" si="5"/>
        <v>17.640917462429559</v>
      </c>
      <c r="F40" s="31">
        <f t="shared" si="6"/>
        <v>0.85256336763839979</v>
      </c>
      <c r="G40" s="32">
        <f t="shared" si="4"/>
        <v>83.551210028563176</v>
      </c>
      <c r="H40" s="38">
        <f>E40/F$15</f>
        <v>0.35829306731719801</v>
      </c>
      <c r="I40" s="86">
        <f t="shared" si="8"/>
        <v>0.94</v>
      </c>
      <c r="K40" s="20"/>
      <c r="L40" s="20"/>
      <c r="M40" s="20"/>
      <c r="N40" s="20"/>
      <c r="O40" s="20"/>
      <c r="AF40" s="28">
        <v>98</v>
      </c>
    </row>
    <row r="41" spans="1:32">
      <c r="C41" s="6"/>
      <c r="D41" s="48"/>
      <c r="E41" s="41"/>
      <c r="F41" s="6"/>
      <c r="H41" s="6"/>
      <c r="I41" s="55"/>
      <c r="K41" s="20"/>
      <c r="L41" s="20"/>
      <c r="M41" s="20"/>
      <c r="N41" s="20"/>
      <c r="O41" s="20"/>
    </row>
    <row r="42" spans="1:32">
      <c r="A42" t="s">
        <v>65</v>
      </c>
      <c r="C42" s="6"/>
      <c r="D42" s="48"/>
      <c r="E42" s="41"/>
      <c r="F42" s="6"/>
      <c r="H42" s="6"/>
      <c r="I42" s="55"/>
      <c r="K42" s="20"/>
      <c r="L42" s="20"/>
      <c r="M42" s="20"/>
      <c r="N42" s="20"/>
      <c r="O42" s="20"/>
      <c r="P42" s="20"/>
      <c r="Q42" s="56"/>
      <c r="R42" s="57"/>
      <c r="S42" s="58"/>
      <c r="T42" s="20"/>
      <c r="U42" s="20"/>
      <c r="V42" s="56"/>
      <c r="W42" s="20"/>
      <c r="X42" s="20"/>
      <c r="Y42" s="17"/>
      <c r="Z42" s="20"/>
    </row>
    <row r="43" spans="1:32">
      <c r="A43" s="4" t="s">
        <v>66</v>
      </c>
      <c r="C43" s="6"/>
      <c r="D43" s="48"/>
      <c r="E43" s="41"/>
      <c r="F43" s="6"/>
      <c r="H43" s="6"/>
      <c r="I43" s="55"/>
      <c r="K43" s="20"/>
      <c r="L43" s="20"/>
      <c r="M43" s="20"/>
      <c r="N43" s="20"/>
      <c r="O43" s="20"/>
      <c r="P43" s="20"/>
      <c r="Q43" s="56"/>
      <c r="R43" s="57"/>
      <c r="S43" s="58"/>
      <c r="T43" s="20"/>
      <c r="U43" s="20"/>
      <c r="V43" s="56"/>
      <c r="W43" s="20"/>
      <c r="X43" s="20"/>
      <c r="Y43" s="17"/>
      <c r="Z43" s="20"/>
    </row>
    <row r="44" spans="1:32">
      <c r="A44" s="12"/>
      <c r="C44" s="6"/>
      <c r="D44" s="48"/>
      <c r="E44" s="41"/>
      <c r="F44" s="6"/>
      <c r="H44" s="6"/>
      <c r="I44" s="55"/>
      <c r="J44" s="12"/>
      <c r="K44" s="20"/>
      <c r="L44" s="20"/>
      <c r="M44" s="20"/>
      <c r="N44" s="20"/>
      <c r="O44" s="20"/>
      <c r="P44" s="20"/>
      <c r="Q44" s="56"/>
      <c r="R44" s="57"/>
      <c r="S44" s="58"/>
      <c r="T44" s="20"/>
      <c r="U44" s="20"/>
      <c r="V44" s="56"/>
      <c r="W44" s="20"/>
      <c r="X44" s="20"/>
      <c r="Y44" s="17"/>
      <c r="Z44" s="20"/>
    </row>
    <row r="45" spans="1:32">
      <c r="A45" s="40" t="s">
        <v>67</v>
      </c>
      <c r="C45" s="6"/>
      <c r="D45" s="48"/>
      <c r="E45" s="41"/>
      <c r="F45" s="6"/>
      <c r="H45" s="6"/>
      <c r="I45" s="55"/>
      <c r="J45" s="12"/>
      <c r="K45" s="20"/>
      <c r="L45" s="20"/>
      <c r="M45" s="20"/>
      <c r="N45" s="20"/>
      <c r="O45" s="20"/>
      <c r="P45" s="20"/>
      <c r="Q45" s="56"/>
      <c r="R45" s="57"/>
      <c r="S45" s="58"/>
      <c r="T45" s="20"/>
      <c r="U45" s="20"/>
      <c r="V45" s="56"/>
      <c r="W45" s="20"/>
      <c r="X45" s="20"/>
      <c r="Y45" s="17"/>
      <c r="Z45" s="20"/>
    </row>
    <row r="46" spans="1:32">
      <c r="A46" s="40" t="s">
        <v>68</v>
      </c>
      <c r="C46" s="6"/>
      <c r="D46" s="48"/>
      <c r="E46" s="41"/>
      <c r="F46" s="6"/>
      <c r="H46" s="6"/>
      <c r="I46" s="55"/>
      <c r="J46" s="12"/>
      <c r="K46" s="20"/>
      <c r="L46" s="20"/>
      <c r="M46" s="20"/>
      <c r="N46" s="20"/>
      <c r="O46" s="20"/>
      <c r="P46" s="20"/>
      <c r="Q46" s="56"/>
      <c r="R46" s="57"/>
      <c r="S46" s="58"/>
      <c r="T46" s="20"/>
      <c r="U46" s="20"/>
      <c r="V46" s="56"/>
      <c r="W46" s="20"/>
      <c r="X46" s="20"/>
      <c r="Y46" s="17"/>
      <c r="Z46" s="20"/>
    </row>
    <row r="47" spans="1:32">
      <c r="C47" s="6"/>
      <c r="D47" s="48"/>
      <c r="E47" s="41"/>
      <c r="F47" s="6"/>
      <c r="H47" s="6"/>
      <c r="I47" s="55"/>
      <c r="J47" s="12"/>
      <c r="K47" s="20"/>
      <c r="L47" s="20"/>
      <c r="M47" s="20"/>
      <c r="N47" s="20"/>
      <c r="O47" s="20"/>
      <c r="P47" s="20"/>
      <c r="Q47" s="56"/>
      <c r="R47" s="57"/>
      <c r="S47" s="58"/>
      <c r="T47" s="20"/>
      <c r="U47" s="20"/>
      <c r="V47" s="56"/>
      <c r="W47" s="20"/>
      <c r="X47" s="20"/>
      <c r="Y47" s="17"/>
      <c r="Z47" s="20"/>
    </row>
    <row r="48" spans="1:32">
      <c r="C48" s="6"/>
      <c r="D48" s="48"/>
      <c r="E48" s="41"/>
      <c r="F48" s="6"/>
      <c r="H48" s="6"/>
      <c r="I48" s="55"/>
      <c r="J48" s="12"/>
      <c r="K48" s="20"/>
      <c r="L48" s="20"/>
      <c r="M48" s="20"/>
      <c r="N48" s="20"/>
      <c r="O48" s="20"/>
      <c r="P48" s="20"/>
      <c r="Q48" s="56"/>
      <c r="R48" s="57"/>
      <c r="S48" s="58"/>
      <c r="T48" s="20"/>
      <c r="U48" s="20"/>
      <c r="V48" s="56"/>
      <c r="W48" s="20"/>
      <c r="X48" s="20"/>
      <c r="Y48" s="17"/>
      <c r="Z48" s="20"/>
    </row>
    <row r="49" spans="3:26">
      <c r="C49" s="6"/>
      <c r="D49" s="48"/>
      <c r="E49" s="41"/>
      <c r="F49" s="6"/>
      <c r="H49" s="6"/>
      <c r="I49" s="55"/>
      <c r="J49" s="12"/>
      <c r="K49" s="20"/>
      <c r="L49" s="20"/>
      <c r="M49" s="20"/>
      <c r="N49" s="20"/>
      <c r="O49" s="20"/>
      <c r="P49" s="20"/>
      <c r="Q49" s="56"/>
      <c r="R49" s="57"/>
      <c r="S49" s="58"/>
      <c r="T49" s="20"/>
      <c r="U49" s="20"/>
      <c r="V49" s="56"/>
      <c r="W49" s="20"/>
      <c r="X49" s="20"/>
      <c r="Y49" s="17"/>
      <c r="Z49" s="20"/>
    </row>
    <row r="50" spans="3:26">
      <c r="C50" s="6"/>
      <c r="D50" s="48"/>
      <c r="E50" s="41"/>
      <c r="F50" s="6"/>
      <c r="H50" s="6"/>
      <c r="I50" s="55"/>
      <c r="J50" s="12"/>
      <c r="K50" s="20"/>
      <c r="L50" s="20"/>
      <c r="M50" s="20"/>
      <c r="N50" s="20"/>
      <c r="O50" s="20"/>
      <c r="P50" s="20"/>
      <c r="Q50" s="56"/>
      <c r="R50" s="57"/>
      <c r="S50" s="58"/>
      <c r="T50" s="20"/>
      <c r="U50" s="20"/>
      <c r="V50" s="56"/>
      <c r="W50" s="20"/>
      <c r="X50" s="20"/>
      <c r="Y50" s="17"/>
      <c r="Z50" s="20"/>
    </row>
    <row r="51" spans="3:26">
      <c r="C51" s="6"/>
      <c r="D51" s="48"/>
      <c r="E51" s="41"/>
      <c r="F51" s="6"/>
      <c r="H51" s="6"/>
      <c r="I51" s="55"/>
      <c r="J51" s="12"/>
      <c r="K51" s="20"/>
      <c r="L51" s="20"/>
      <c r="M51" s="20"/>
      <c r="N51" s="20"/>
      <c r="O51" s="20"/>
      <c r="P51" s="20"/>
      <c r="Q51" s="56"/>
      <c r="R51" s="57"/>
      <c r="S51" s="58"/>
      <c r="T51" s="20"/>
      <c r="U51" s="20"/>
      <c r="V51" s="56"/>
      <c r="W51" s="20"/>
      <c r="X51" s="20"/>
      <c r="Y51" s="17"/>
      <c r="Z51" s="20"/>
    </row>
    <row r="52" spans="3:26">
      <c r="C52" s="6"/>
      <c r="D52" s="48"/>
      <c r="E52" s="41"/>
      <c r="F52" s="6"/>
      <c r="H52" s="6"/>
      <c r="I52" s="55"/>
      <c r="J52" s="12"/>
      <c r="K52" s="20"/>
      <c r="L52" s="20"/>
      <c r="M52" s="20"/>
      <c r="N52" s="20"/>
      <c r="O52" s="20"/>
      <c r="P52" s="20"/>
      <c r="Q52" s="56"/>
      <c r="R52" s="57"/>
      <c r="S52" s="58"/>
      <c r="T52" s="20"/>
      <c r="U52" s="20"/>
      <c r="V52" s="56"/>
      <c r="W52" s="20"/>
      <c r="X52" s="20"/>
      <c r="Y52" s="17"/>
      <c r="Z52" s="20"/>
    </row>
    <row r="53" spans="3:26">
      <c r="C53" s="6"/>
      <c r="D53" s="48"/>
      <c r="E53" s="41"/>
      <c r="F53" s="6"/>
      <c r="H53" s="6"/>
      <c r="I53" s="55"/>
      <c r="J53" s="12"/>
      <c r="K53" s="20"/>
      <c r="L53" s="20"/>
      <c r="M53" s="20"/>
      <c r="N53" s="20"/>
      <c r="O53" s="20"/>
      <c r="P53" s="20"/>
      <c r="Q53" s="56"/>
      <c r="R53" s="57"/>
      <c r="S53" s="58"/>
      <c r="T53" s="20"/>
      <c r="U53" s="20"/>
      <c r="V53" s="56"/>
      <c r="W53" s="20"/>
      <c r="X53" s="20"/>
      <c r="Y53" s="17"/>
      <c r="Z53" s="20"/>
    </row>
    <row r="54" spans="3:26">
      <c r="C54" s="6"/>
      <c r="D54" s="48"/>
      <c r="E54" s="41"/>
      <c r="F54" s="6"/>
      <c r="H54" s="6"/>
      <c r="I54" s="55"/>
      <c r="J54" s="12"/>
      <c r="K54" s="20"/>
      <c r="L54" s="20"/>
      <c r="M54" s="20"/>
      <c r="N54" s="20"/>
      <c r="O54" s="20"/>
      <c r="P54" s="20"/>
      <c r="Q54" s="56"/>
      <c r="R54" s="57"/>
      <c r="S54" s="58"/>
      <c r="T54" s="20"/>
      <c r="U54" s="20"/>
      <c r="V54" s="56"/>
      <c r="W54" s="20"/>
      <c r="X54" s="20"/>
      <c r="Y54" s="17"/>
      <c r="Z54" s="20"/>
    </row>
    <row r="55" spans="3:26">
      <c r="C55" s="6"/>
      <c r="D55" s="48"/>
      <c r="E55" s="41"/>
      <c r="F55" s="6"/>
      <c r="H55" s="6"/>
      <c r="I55" s="55"/>
      <c r="J55" s="12"/>
      <c r="K55" s="20"/>
      <c r="L55" s="20"/>
      <c r="M55" s="20"/>
      <c r="N55" s="20"/>
      <c r="O55" s="20"/>
      <c r="P55" s="20"/>
      <c r="Q55" s="56"/>
      <c r="R55" s="57"/>
      <c r="S55" s="58"/>
      <c r="T55" s="20"/>
      <c r="U55" s="20"/>
      <c r="V55" s="56"/>
      <c r="W55" s="20"/>
      <c r="X55" s="20"/>
      <c r="Y55" s="17"/>
      <c r="Z55" s="20"/>
    </row>
    <row r="56" spans="3:26">
      <c r="C56" s="6"/>
      <c r="D56" s="48"/>
      <c r="E56" s="41"/>
      <c r="F56" s="6"/>
      <c r="H56" s="6"/>
      <c r="I56" s="55"/>
      <c r="J56" s="12"/>
      <c r="K56" s="20"/>
      <c r="L56" s="20"/>
      <c r="M56" s="20"/>
      <c r="N56" s="20"/>
      <c r="O56" s="20"/>
      <c r="P56" s="20"/>
      <c r="Q56" s="56"/>
      <c r="R56" s="57"/>
      <c r="S56" s="58"/>
      <c r="T56" s="20"/>
      <c r="U56" s="20"/>
      <c r="V56" s="56"/>
      <c r="W56" s="20"/>
      <c r="X56" s="20"/>
      <c r="Y56" s="17"/>
      <c r="Z56" s="20"/>
    </row>
    <row r="57" spans="3:26">
      <c r="C57" s="6"/>
      <c r="D57" s="48"/>
      <c r="E57" s="41"/>
      <c r="F57" s="6"/>
      <c r="H57" s="6"/>
      <c r="I57" s="55"/>
      <c r="J57" s="12"/>
      <c r="K57" s="20"/>
      <c r="L57" s="20"/>
      <c r="M57" s="20"/>
      <c r="N57" s="20"/>
      <c r="O57" s="20"/>
      <c r="P57" s="20"/>
      <c r="Q57" s="56"/>
      <c r="R57" s="57"/>
      <c r="S57" s="58"/>
      <c r="T57" s="20"/>
      <c r="U57" s="20"/>
      <c r="V57" s="56"/>
      <c r="W57" s="20"/>
      <c r="X57" s="20"/>
      <c r="Y57" s="17"/>
      <c r="Z57" s="20"/>
    </row>
    <row r="58" spans="3:26">
      <c r="C58" s="6"/>
      <c r="D58" s="48"/>
      <c r="E58" s="41"/>
      <c r="F58" s="6"/>
      <c r="H58" s="6"/>
      <c r="I58" s="55"/>
      <c r="J58" s="12"/>
      <c r="K58" s="20"/>
      <c r="L58" s="20"/>
      <c r="M58" s="20"/>
      <c r="N58" s="20"/>
      <c r="O58" s="20"/>
      <c r="P58" s="20"/>
      <c r="Q58" s="56"/>
      <c r="R58" s="57"/>
      <c r="S58" s="58"/>
      <c r="T58" s="20"/>
      <c r="U58" s="20"/>
      <c r="V58" s="56"/>
      <c r="W58" s="20"/>
      <c r="X58" s="20"/>
      <c r="Y58" s="17"/>
      <c r="Z58" s="20"/>
    </row>
    <row r="59" spans="3:26">
      <c r="C59" s="6"/>
      <c r="D59" s="48"/>
      <c r="E59" s="41"/>
      <c r="F59" s="6"/>
      <c r="H59" s="6"/>
      <c r="I59" s="55"/>
      <c r="J59" s="12"/>
      <c r="K59" s="20"/>
      <c r="L59" s="20"/>
      <c r="M59" s="20"/>
      <c r="N59" s="20"/>
      <c r="O59" s="20"/>
      <c r="P59" s="20"/>
      <c r="Q59" s="56"/>
      <c r="R59" s="57"/>
      <c r="S59" s="58"/>
      <c r="T59" s="20"/>
      <c r="U59" s="20"/>
      <c r="V59" s="56"/>
      <c r="W59" s="20"/>
      <c r="X59" s="20"/>
      <c r="Y59" s="17"/>
      <c r="Z59" s="20"/>
    </row>
    <row r="60" spans="3:26">
      <c r="C60" s="6"/>
      <c r="D60" s="48"/>
      <c r="E60" s="41"/>
      <c r="F60" s="6"/>
      <c r="H60" s="6"/>
      <c r="I60" s="55"/>
      <c r="J60" s="12"/>
      <c r="K60" s="20"/>
      <c r="L60" s="20"/>
      <c r="M60" s="20"/>
      <c r="N60" s="20"/>
      <c r="O60" s="20"/>
      <c r="P60" s="20"/>
      <c r="Q60" s="56"/>
      <c r="R60" s="57"/>
      <c r="S60" s="58"/>
      <c r="T60" s="20"/>
      <c r="U60" s="20"/>
      <c r="V60" s="56"/>
      <c r="W60" s="20"/>
      <c r="X60" s="20"/>
      <c r="Y60" s="17"/>
      <c r="Z60" s="20"/>
    </row>
    <row r="61" spans="3:26">
      <c r="C61" s="6"/>
      <c r="D61" s="48"/>
      <c r="E61" s="41"/>
      <c r="F61" s="6"/>
      <c r="H61" s="6"/>
      <c r="I61" s="55"/>
      <c r="J61" s="12"/>
      <c r="K61" s="20"/>
      <c r="L61" s="20"/>
      <c r="M61" s="20"/>
      <c r="N61" s="20"/>
      <c r="O61" s="20"/>
      <c r="P61" s="20"/>
      <c r="Q61" s="56"/>
      <c r="R61" s="57"/>
      <c r="S61" s="58"/>
      <c r="T61" s="20"/>
      <c r="U61" s="20"/>
      <c r="V61" s="56"/>
      <c r="W61" s="20"/>
      <c r="X61" s="20"/>
      <c r="Y61" s="17"/>
      <c r="Z61" s="20"/>
    </row>
    <row r="62" spans="3:26">
      <c r="C62" s="6"/>
      <c r="D62" s="48"/>
      <c r="E62" s="41"/>
      <c r="F62" s="6"/>
      <c r="H62" s="6"/>
      <c r="I62" s="55"/>
      <c r="J62" s="12"/>
      <c r="K62" s="20"/>
      <c r="L62" s="20"/>
      <c r="M62" s="20"/>
      <c r="N62" s="20"/>
      <c r="O62" s="20"/>
      <c r="P62" s="20"/>
      <c r="Q62" s="56"/>
      <c r="R62" s="57"/>
      <c r="S62" s="58"/>
      <c r="T62" s="20"/>
      <c r="U62" s="20"/>
      <c r="V62" s="56"/>
      <c r="W62" s="20"/>
      <c r="X62" s="20"/>
      <c r="Y62" s="17"/>
      <c r="Z62" s="20"/>
    </row>
    <row r="63" spans="3:26">
      <c r="C63" s="6"/>
      <c r="D63" s="48"/>
      <c r="E63" s="41"/>
      <c r="F63" s="6"/>
      <c r="H63" s="6"/>
      <c r="I63" s="55"/>
      <c r="J63" s="12"/>
      <c r="K63" s="20"/>
      <c r="L63" s="20"/>
      <c r="M63" s="20"/>
      <c r="N63" s="20"/>
      <c r="O63" s="20"/>
      <c r="P63" s="20"/>
      <c r="Q63" s="56"/>
      <c r="R63" s="57"/>
      <c r="S63" s="58"/>
      <c r="T63" s="20"/>
      <c r="U63" s="20"/>
      <c r="V63" s="56"/>
      <c r="W63" s="20"/>
      <c r="X63" s="20"/>
      <c r="Y63" s="17"/>
      <c r="Z63" s="20"/>
    </row>
    <row r="64" spans="3:26">
      <c r="C64" s="6"/>
      <c r="D64" s="48"/>
      <c r="E64" s="41"/>
      <c r="F64" s="6"/>
      <c r="H64" s="6"/>
      <c r="I64" s="55"/>
      <c r="J64" s="12"/>
      <c r="K64" s="20"/>
      <c r="L64" s="20"/>
      <c r="M64" s="20"/>
      <c r="N64" s="20"/>
      <c r="O64" s="20"/>
      <c r="P64" s="20"/>
      <c r="Q64" s="56"/>
      <c r="R64" s="57"/>
      <c r="S64" s="58"/>
      <c r="T64" s="20"/>
      <c r="U64" s="20"/>
      <c r="V64" s="56"/>
      <c r="W64" s="20"/>
      <c r="X64" s="20"/>
      <c r="Y64" s="17"/>
      <c r="Z64" s="20"/>
    </row>
    <row r="65" spans="3:26">
      <c r="C65" s="6"/>
      <c r="D65" s="48"/>
      <c r="E65" s="41"/>
      <c r="F65" s="6"/>
      <c r="H65" s="6"/>
      <c r="I65" s="55"/>
      <c r="J65" s="12"/>
      <c r="K65" s="20"/>
      <c r="L65" s="20"/>
      <c r="M65" s="20"/>
      <c r="N65" s="20"/>
      <c r="O65" s="20"/>
      <c r="P65" s="20"/>
      <c r="Q65" s="56"/>
      <c r="R65" s="57"/>
      <c r="S65" s="58"/>
      <c r="T65" s="20"/>
      <c r="U65" s="20"/>
      <c r="V65" s="56"/>
      <c r="W65" s="20"/>
      <c r="X65" s="20"/>
      <c r="Y65" s="17"/>
      <c r="Z65" s="20"/>
    </row>
    <row r="66" spans="3:26">
      <c r="C66" s="6"/>
      <c r="D66" s="48"/>
      <c r="E66" s="41"/>
      <c r="F66" s="6"/>
      <c r="H66" s="6"/>
      <c r="I66" s="55"/>
      <c r="J66" s="12"/>
      <c r="K66" s="20"/>
      <c r="L66" s="20"/>
      <c r="M66" s="20"/>
      <c r="N66" s="20"/>
      <c r="O66" s="20"/>
      <c r="P66" s="20"/>
      <c r="Q66" s="56"/>
      <c r="R66" s="57"/>
      <c r="S66" s="58"/>
      <c r="T66" s="20"/>
      <c r="U66" s="20"/>
      <c r="V66" s="56"/>
      <c r="W66" s="20"/>
      <c r="X66" s="20"/>
      <c r="Y66" s="17"/>
      <c r="Z66" s="20"/>
    </row>
    <row r="67" spans="3:26">
      <c r="C67" s="6"/>
      <c r="D67" s="48"/>
      <c r="E67" s="41"/>
      <c r="F67" s="6"/>
      <c r="H67" s="6"/>
      <c r="I67" s="55"/>
      <c r="J67" s="12"/>
      <c r="K67" s="20"/>
      <c r="L67" s="20"/>
      <c r="M67" s="20"/>
      <c r="N67" s="20"/>
      <c r="O67" s="20"/>
      <c r="P67" s="20"/>
      <c r="Q67" s="56"/>
      <c r="R67" s="57"/>
      <c r="S67" s="58"/>
      <c r="T67" s="20"/>
      <c r="U67" s="20"/>
      <c r="V67" s="56"/>
      <c r="W67" s="20"/>
      <c r="X67" s="20"/>
      <c r="Y67" s="17"/>
      <c r="Z67" s="20"/>
    </row>
    <row r="68" spans="3:26">
      <c r="C68" s="6"/>
      <c r="D68" s="48"/>
      <c r="E68" s="41"/>
      <c r="F68" s="6"/>
      <c r="H68" s="6"/>
      <c r="I68" s="55"/>
      <c r="J68" s="12"/>
      <c r="K68" s="20"/>
      <c r="L68" s="20"/>
      <c r="M68" s="20"/>
      <c r="N68" s="20"/>
      <c r="O68" s="20"/>
      <c r="P68" s="20"/>
      <c r="Q68" s="56"/>
      <c r="R68" s="57"/>
      <c r="S68" s="58"/>
      <c r="T68" s="20"/>
      <c r="U68" s="20"/>
      <c r="V68" s="56"/>
      <c r="W68" s="20"/>
      <c r="X68" s="20"/>
      <c r="Y68" s="17"/>
      <c r="Z68" s="20"/>
    </row>
    <row r="69" spans="3:26">
      <c r="C69" s="6"/>
      <c r="D69" s="48"/>
      <c r="E69" s="41"/>
      <c r="F69" s="6"/>
      <c r="H69" s="6"/>
      <c r="I69" s="55"/>
      <c r="J69" s="12"/>
      <c r="K69" s="20"/>
      <c r="L69" s="20"/>
      <c r="M69" s="20"/>
      <c r="N69" s="20"/>
      <c r="O69" s="20"/>
      <c r="P69" s="20"/>
      <c r="Q69" s="56"/>
      <c r="R69" s="57"/>
      <c r="S69" s="58"/>
      <c r="T69" s="20"/>
      <c r="U69" s="20"/>
      <c r="V69" s="56"/>
      <c r="W69" s="20"/>
      <c r="X69" s="20"/>
      <c r="Y69" s="17"/>
      <c r="Z69" s="20"/>
    </row>
    <row r="70" spans="3:26">
      <c r="C70" s="6"/>
      <c r="D70" s="48"/>
      <c r="E70" s="41"/>
      <c r="F70" s="6"/>
      <c r="H70" s="6"/>
      <c r="I70" s="55"/>
      <c r="J70" s="12"/>
      <c r="K70" s="20"/>
      <c r="L70" s="20"/>
      <c r="M70" s="20"/>
      <c r="N70" s="20"/>
      <c r="O70" s="20"/>
      <c r="P70" s="20"/>
      <c r="Q70" s="56"/>
      <c r="R70" s="57"/>
      <c r="S70" s="58"/>
      <c r="T70" s="20"/>
      <c r="U70" s="20"/>
      <c r="V70" s="56"/>
      <c r="W70" s="20"/>
      <c r="X70" s="20"/>
      <c r="Y70" s="17"/>
      <c r="Z70" s="20"/>
    </row>
    <row r="71" spans="3:26">
      <c r="C71" s="6"/>
      <c r="D71" s="48"/>
      <c r="E71" s="41"/>
      <c r="F71" s="6"/>
      <c r="H71" s="6"/>
      <c r="I71" s="55"/>
      <c r="J71" s="12"/>
      <c r="K71" s="20"/>
      <c r="L71" s="20"/>
      <c r="M71" s="20"/>
      <c r="N71" s="20"/>
      <c r="O71" s="20"/>
      <c r="P71" s="20"/>
      <c r="Q71" s="56"/>
      <c r="R71" s="57"/>
      <c r="S71" s="58"/>
      <c r="T71" s="20"/>
      <c r="U71" s="20"/>
      <c r="V71" s="56"/>
      <c r="W71" s="20"/>
      <c r="X71" s="20"/>
      <c r="Y71" s="17"/>
      <c r="Z71" s="20"/>
    </row>
    <row r="72" spans="3:26">
      <c r="C72" s="6"/>
      <c r="D72" s="48"/>
      <c r="E72" s="41"/>
      <c r="F72" s="6"/>
      <c r="H72" s="6"/>
      <c r="I72" s="55"/>
      <c r="J72" s="12"/>
      <c r="K72" s="20"/>
      <c r="L72" s="20"/>
      <c r="M72" s="20"/>
      <c r="N72" s="20"/>
      <c r="O72" s="20"/>
      <c r="P72" s="20"/>
      <c r="Q72" s="56"/>
      <c r="R72" s="57"/>
      <c r="S72" s="58"/>
      <c r="T72" s="20"/>
      <c r="U72" s="20"/>
      <c r="V72" s="56"/>
      <c r="W72" s="20"/>
      <c r="X72" s="20"/>
      <c r="Y72" s="17"/>
      <c r="Z72" s="20"/>
    </row>
    <row r="73" spans="3:26">
      <c r="C73" s="6"/>
      <c r="D73" s="48"/>
      <c r="E73" s="41"/>
      <c r="F73" s="6"/>
      <c r="H73" s="6"/>
      <c r="I73" s="55"/>
      <c r="J73" s="12"/>
      <c r="K73" s="20"/>
      <c r="L73" s="20"/>
      <c r="M73" s="20"/>
      <c r="N73" s="20"/>
      <c r="O73" s="20"/>
      <c r="P73" s="20"/>
      <c r="Q73" s="56"/>
      <c r="R73" s="57"/>
      <c r="S73" s="58"/>
      <c r="T73" s="20"/>
      <c r="U73" s="20"/>
      <c r="V73" s="56"/>
      <c r="W73" s="20"/>
      <c r="X73" s="20"/>
      <c r="Y73" s="17"/>
      <c r="Z73" s="20"/>
    </row>
    <row r="74" spans="3:26">
      <c r="C74" s="6"/>
      <c r="D74" s="48"/>
      <c r="E74" s="41"/>
      <c r="F74" s="6"/>
      <c r="H74" s="6"/>
      <c r="I74" s="55"/>
      <c r="J74" s="12"/>
      <c r="K74" s="20"/>
      <c r="L74" s="20"/>
      <c r="M74" s="20"/>
      <c r="N74" s="20"/>
      <c r="O74" s="20"/>
      <c r="P74" s="20"/>
      <c r="Q74" s="56"/>
      <c r="R74" s="57"/>
      <c r="S74" s="58"/>
      <c r="T74" s="20"/>
      <c r="U74" s="20"/>
      <c r="V74" s="56"/>
      <c r="W74" s="20"/>
      <c r="X74" s="20"/>
      <c r="Y74" s="17"/>
      <c r="Z74" s="20"/>
    </row>
    <row r="75" spans="3:26">
      <c r="C75" s="6"/>
      <c r="D75" s="48"/>
      <c r="E75" s="41"/>
      <c r="F75" s="6"/>
      <c r="H75" s="6"/>
      <c r="I75" s="55"/>
      <c r="J75" s="12"/>
      <c r="K75" s="20"/>
      <c r="L75" s="20"/>
      <c r="M75" s="20"/>
      <c r="N75" s="20"/>
      <c r="O75" s="20"/>
      <c r="P75" s="20"/>
      <c r="Q75" s="56"/>
      <c r="R75" s="57"/>
      <c r="S75" s="58"/>
      <c r="T75" s="20"/>
      <c r="U75" s="20"/>
      <c r="V75" s="56"/>
      <c r="W75" s="20"/>
      <c r="X75" s="20"/>
      <c r="Y75" s="17"/>
      <c r="Z75" s="20"/>
    </row>
    <row r="76" spans="3:26">
      <c r="C76" s="6"/>
      <c r="D76" s="48"/>
      <c r="E76" s="41"/>
      <c r="F76" s="6"/>
      <c r="H76" s="6"/>
      <c r="I76" s="55"/>
      <c r="J76" s="12"/>
      <c r="K76" s="20"/>
      <c r="L76" s="20"/>
      <c r="M76" s="20"/>
      <c r="N76" s="20"/>
      <c r="O76" s="20"/>
      <c r="P76" s="20"/>
      <c r="Q76" s="56"/>
      <c r="R76" s="57"/>
      <c r="S76" s="58"/>
      <c r="T76" s="20"/>
      <c r="U76" s="20"/>
      <c r="V76" s="56"/>
      <c r="W76" s="20"/>
      <c r="X76" s="20"/>
      <c r="Y76" s="17"/>
      <c r="Z76" s="20"/>
    </row>
    <row r="77" spans="3:26">
      <c r="C77" s="6"/>
      <c r="D77" s="48"/>
      <c r="E77" s="41"/>
      <c r="F77" s="6"/>
      <c r="H77" s="6"/>
      <c r="I77" s="55"/>
      <c r="J77" s="12"/>
      <c r="K77" s="20"/>
      <c r="L77" s="20"/>
      <c r="M77" s="20"/>
      <c r="N77" s="20"/>
      <c r="O77" s="20"/>
      <c r="P77" s="20"/>
      <c r="Q77" s="56"/>
      <c r="R77" s="57"/>
      <c r="S77" s="58"/>
      <c r="T77" s="20"/>
      <c r="U77" s="20"/>
      <c r="V77" s="56"/>
      <c r="W77" s="20"/>
      <c r="X77" s="20"/>
      <c r="Y77" s="17"/>
      <c r="Z77" s="20"/>
    </row>
    <row r="78" spans="3:26">
      <c r="C78" s="6"/>
      <c r="D78" s="48"/>
      <c r="E78" s="41"/>
      <c r="F78" s="6"/>
      <c r="H78" s="6"/>
      <c r="I78" s="55"/>
      <c r="J78" s="12"/>
      <c r="K78" s="20"/>
      <c r="L78" s="20"/>
      <c r="M78" s="20"/>
      <c r="N78" s="20"/>
      <c r="O78" s="20"/>
      <c r="P78" s="20"/>
      <c r="Q78" s="56"/>
      <c r="R78" s="57"/>
      <c r="S78" s="58"/>
      <c r="T78" s="20"/>
      <c r="U78" s="20"/>
      <c r="V78" s="56"/>
      <c r="W78" s="20"/>
      <c r="X78" s="20"/>
      <c r="Y78" s="17"/>
      <c r="Z78" s="20"/>
    </row>
    <row r="79" spans="3:26">
      <c r="C79" s="6"/>
      <c r="D79" s="48"/>
      <c r="E79" s="41"/>
      <c r="F79" s="6"/>
      <c r="H79" s="6"/>
      <c r="I79" s="55"/>
      <c r="J79" s="12"/>
      <c r="K79" s="20"/>
      <c r="L79" s="20"/>
      <c r="M79" s="20"/>
      <c r="N79" s="20"/>
      <c r="O79" s="20"/>
      <c r="P79" s="20"/>
      <c r="Q79" s="56"/>
      <c r="R79" s="57"/>
      <c r="S79" s="58"/>
      <c r="T79" s="20"/>
      <c r="U79" s="20"/>
      <c r="V79" s="56"/>
      <c r="W79" s="20"/>
      <c r="X79" s="20"/>
      <c r="Y79" s="17"/>
      <c r="Z79" s="20"/>
    </row>
    <row r="80" spans="3:26">
      <c r="C80" s="6"/>
      <c r="D80" s="48"/>
      <c r="E80" s="41"/>
      <c r="F80" s="6"/>
      <c r="H80" s="6"/>
      <c r="I80" s="55"/>
      <c r="J80" s="12"/>
      <c r="K80" s="20"/>
      <c r="L80" s="20"/>
      <c r="M80" s="20"/>
      <c r="N80" s="20"/>
      <c r="O80" s="20"/>
      <c r="P80" s="20"/>
      <c r="Q80" s="56"/>
      <c r="R80" s="57"/>
      <c r="S80" s="58"/>
      <c r="T80" s="20"/>
      <c r="U80" s="20"/>
      <c r="V80" s="56"/>
      <c r="W80" s="20"/>
      <c r="X80" s="20"/>
      <c r="Y80" s="17"/>
      <c r="Z80" s="20"/>
    </row>
    <row r="81" spans="3:26">
      <c r="C81" s="6"/>
      <c r="D81" s="48"/>
      <c r="E81" s="41"/>
      <c r="F81" s="6"/>
      <c r="H81" s="6"/>
      <c r="I81" s="55"/>
      <c r="J81" s="12"/>
      <c r="K81" s="20"/>
      <c r="L81" s="20"/>
      <c r="M81" s="20"/>
      <c r="N81" s="20"/>
      <c r="O81" s="20"/>
      <c r="P81" s="20"/>
      <c r="Q81" s="56"/>
      <c r="R81" s="57"/>
      <c r="S81" s="58"/>
      <c r="T81" s="20"/>
      <c r="U81" s="20"/>
      <c r="V81" s="56"/>
      <c r="W81" s="20"/>
      <c r="X81" s="20"/>
      <c r="Y81" s="17"/>
      <c r="Z81" s="20"/>
    </row>
    <row r="82" spans="3:26">
      <c r="C82" s="6"/>
      <c r="D82" s="48"/>
      <c r="E82" s="41"/>
      <c r="F82" s="6"/>
      <c r="H82" s="6"/>
      <c r="I82" s="55"/>
      <c r="J82" s="12"/>
      <c r="K82" s="20"/>
      <c r="L82" s="20"/>
      <c r="M82" s="20"/>
      <c r="N82" s="20"/>
      <c r="O82" s="20"/>
      <c r="P82" s="20"/>
      <c r="Q82" s="56"/>
      <c r="R82" s="57"/>
      <c r="S82" s="58"/>
      <c r="T82" s="20"/>
      <c r="U82" s="20"/>
      <c r="V82" s="56"/>
      <c r="W82" s="20"/>
      <c r="X82" s="20"/>
      <c r="Y82" s="17"/>
      <c r="Z82" s="20"/>
    </row>
    <row r="83" spans="3:26">
      <c r="C83" s="6"/>
      <c r="D83" s="48"/>
      <c r="E83" s="41"/>
      <c r="F83" s="6"/>
      <c r="H83" s="6"/>
      <c r="I83" s="55"/>
      <c r="J83" s="12"/>
      <c r="K83" s="20"/>
      <c r="L83" s="20"/>
      <c r="M83" s="20"/>
      <c r="N83" s="20"/>
      <c r="O83" s="20"/>
      <c r="P83" s="20"/>
      <c r="Q83" s="56"/>
      <c r="R83" s="57"/>
      <c r="S83" s="58"/>
      <c r="T83" s="20"/>
      <c r="U83" s="20"/>
      <c r="V83" s="56"/>
      <c r="W83" s="20"/>
      <c r="X83" s="20"/>
      <c r="Y83" s="17"/>
      <c r="Z83" s="20"/>
    </row>
    <row r="84" spans="3:26">
      <c r="C84" s="6"/>
      <c r="D84" s="48"/>
      <c r="E84" s="41"/>
      <c r="F84" s="6"/>
      <c r="H84" s="6"/>
      <c r="I84" s="55"/>
      <c r="J84" s="12"/>
      <c r="K84" s="20"/>
      <c r="L84" s="20"/>
      <c r="M84" s="20"/>
      <c r="N84" s="20"/>
      <c r="O84" s="20"/>
      <c r="P84" s="20"/>
      <c r="Q84" s="56"/>
      <c r="R84" s="57"/>
      <c r="S84" s="58"/>
      <c r="T84" s="20"/>
      <c r="U84" s="20"/>
      <c r="V84" s="56"/>
      <c r="W84" s="20"/>
      <c r="X84" s="20"/>
      <c r="Y84" s="17"/>
      <c r="Z84" s="20"/>
    </row>
    <row r="85" spans="3:26">
      <c r="C85" s="6"/>
      <c r="D85" s="48"/>
      <c r="E85" s="41"/>
      <c r="F85" s="6"/>
      <c r="H85" s="6"/>
      <c r="I85" s="55"/>
      <c r="J85" s="12"/>
      <c r="K85" s="20"/>
      <c r="L85" s="20"/>
      <c r="M85" s="20"/>
      <c r="N85" s="20"/>
      <c r="O85" s="20"/>
      <c r="P85" s="20"/>
      <c r="Q85" s="56"/>
      <c r="R85" s="57"/>
      <c r="S85" s="58"/>
      <c r="T85" s="20"/>
      <c r="U85" s="20"/>
      <c r="V85" s="56"/>
      <c r="W85" s="20"/>
      <c r="X85" s="20"/>
      <c r="Y85" s="17"/>
      <c r="Z85" s="20"/>
    </row>
    <row r="86" spans="3:26">
      <c r="C86" s="6"/>
      <c r="D86" s="48"/>
      <c r="E86" s="41"/>
      <c r="F86" s="6"/>
      <c r="H86" s="6"/>
      <c r="I86" s="55"/>
      <c r="J86" s="12"/>
      <c r="K86" s="20"/>
      <c r="L86" s="20"/>
      <c r="M86" s="20"/>
      <c r="N86" s="20"/>
      <c r="O86" s="20"/>
      <c r="P86" s="20"/>
      <c r="Q86" s="56"/>
      <c r="R86" s="57"/>
      <c r="S86" s="58"/>
      <c r="T86" s="20"/>
      <c r="U86" s="20"/>
      <c r="V86" s="56"/>
      <c r="W86" s="20"/>
      <c r="X86" s="20"/>
      <c r="Y86" s="17"/>
      <c r="Z86" s="20"/>
    </row>
    <row r="87" spans="3:26">
      <c r="C87" s="6"/>
      <c r="D87" s="48"/>
      <c r="E87" s="41"/>
      <c r="F87" s="6"/>
      <c r="H87" s="6"/>
      <c r="I87" s="55"/>
      <c r="J87" s="12"/>
      <c r="K87" s="20"/>
      <c r="L87" s="20"/>
      <c r="M87" s="20"/>
      <c r="N87" s="20"/>
      <c r="O87" s="20"/>
      <c r="P87" s="20"/>
      <c r="Q87" s="56"/>
      <c r="R87" s="57"/>
      <c r="S87" s="58"/>
      <c r="T87" s="20"/>
      <c r="U87" s="20"/>
      <c r="V87" s="56"/>
      <c r="W87" s="20"/>
      <c r="X87" s="20"/>
      <c r="Y87" s="17"/>
      <c r="Z87" s="20"/>
    </row>
    <row r="88" spans="3:26">
      <c r="C88" s="6"/>
      <c r="D88" s="48"/>
      <c r="E88" s="41"/>
      <c r="F88" s="6"/>
      <c r="H88" s="6"/>
      <c r="I88" s="55"/>
      <c r="J88" s="12"/>
      <c r="K88" s="20"/>
      <c r="L88" s="20"/>
      <c r="M88" s="20"/>
      <c r="N88" s="20"/>
      <c r="O88" s="20"/>
      <c r="P88" s="20"/>
      <c r="Q88" s="56"/>
      <c r="R88" s="57"/>
      <c r="S88" s="58"/>
      <c r="T88" s="20"/>
      <c r="U88" s="20"/>
      <c r="V88" s="56"/>
      <c r="W88" s="20"/>
      <c r="X88" s="20"/>
      <c r="Y88" s="17"/>
      <c r="Z88" s="20"/>
    </row>
    <row r="89" spans="3:26">
      <c r="C89" s="6"/>
      <c r="D89" s="48"/>
      <c r="E89" s="41"/>
      <c r="F89" s="6"/>
      <c r="H89" s="6"/>
      <c r="I89" s="55"/>
      <c r="J89" s="12"/>
      <c r="K89" s="20"/>
      <c r="L89" s="20"/>
      <c r="M89" s="20"/>
      <c r="N89" s="20"/>
      <c r="O89" s="20"/>
      <c r="P89" s="20"/>
      <c r="Q89" s="56"/>
      <c r="R89" s="57"/>
      <c r="S89" s="58"/>
      <c r="T89" s="20"/>
      <c r="U89" s="20"/>
      <c r="V89" s="56"/>
      <c r="W89" s="20"/>
      <c r="X89" s="20"/>
      <c r="Y89" s="17"/>
      <c r="Z89" s="20"/>
    </row>
    <row r="90" spans="3:26">
      <c r="C90" s="6"/>
      <c r="D90" s="48"/>
      <c r="E90" s="41"/>
      <c r="F90" s="6"/>
      <c r="H90" s="6"/>
      <c r="I90" s="55"/>
      <c r="J90" s="12"/>
      <c r="K90" s="20"/>
      <c r="L90" s="20"/>
      <c r="M90" s="20"/>
      <c r="N90" s="20"/>
      <c r="O90" s="20"/>
      <c r="P90" s="20"/>
      <c r="Q90" s="56"/>
      <c r="R90" s="57"/>
      <c r="S90" s="58"/>
      <c r="T90" s="20"/>
      <c r="U90" s="20"/>
      <c r="V90" s="56"/>
      <c r="W90" s="20"/>
      <c r="X90" s="20"/>
      <c r="Y90" s="17"/>
      <c r="Z90" s="20"/>
    </row>
    <row r="91" spans="3:26">
      <c r="C91" s="6"/>
      <c r="D91" s="48"/>
      <c r="E91" s="41"/>
      <c r="F91" s="6"/>
      <c r="H91" s="6"/>
      <c r="I91" s="55"/>
      <c r="J91" s="12"/>
      <c r="K91" s="20"/>
      <c r="L91" s="20"/>
      <c r="M91" s="20"/>
      <c r="N91" s="20"/>
      <c r="O91" s="20"/>
      <c r="P91" s="20"/>
      <c r="Q91" s="56"/>
      <c r="R91" s="57"/>
      <c r="S91" s="58"/>
      <c r="T91" s="20"/>
      <c r="U91" s="20"/>
      <c r="V91" s="56"/>
      <c r="W91" s="20"/>
      <c r="X91" s="20"/>
      <c r="Y91" s="17"/>
      <c r="Z91" s="20"/>
    </row>
    <row r="92" spans="3:26">
      <c r="C92" s="6"/>
      <c r="D92" s="48"/>
      <c r="E92" s="41"/>
      <c r="F92" s="6"/>
      <c r="H92" s="6"/>
      <c r="I92" s="55"/>
      <c r="J92" s="12"/>
      <c r="K92" s="20"/>
      <c r="L92" s="20"/>
      <c r="M92" s="20"/>
      <c r="N92" s="20"/>
      <c r="O92" s="20"/>
      <c r="P92" s="20"/>
      <c r="Q92" s="56"/>
      <c r="R92" s="57"/>
      <c r="S92" s="58"/>
      <c r="T92" s="20"/>
      <c r="U92" s="20"/>
      <c r="V92" s="56"/>
      <c r="W92" s="20"/>
      <c r="X92" s="20"/>
      <c r="Y92" s="17"/>
      <c r="Z92" s="20"/>
    </row>
    <row r="93" spans="3:26">
      <c r="C93" s="6"/>
      <c r="D93" s="48"/>
      <c r="E93" s="41"/>
      <c r="F93" s="6"/>
      <c r="H93" s="6"/>
      <c r="I93" s="55"/>
      <c r="J93" s="12"/>
      <c r="K93" s="20"/>
      <c r="L93" s="20"/>
      <c r="M93" s="20"/>
      <c r="N93" s="20"/>
      <c r="O93" s="20"/>
      <c r="P93" s="20"/>
      <c r="Q93" s="56"/>
      <c r="R93" s="57"/>
      <c r="S93" s="58"/>
      <c r="T93" s="20"/>
      <c r="U93" s="20"/>
      <c r="V93" s="56"/>
      <c r="W93" s="20"/>
      <c r="X93" s="20"/>
      <c r="Y93" s="17"/>
      <c r="Z93" s="20"/>
    </row>
    <row r="94" spans="3:26">
      <c r="C94" s="6"/>
      <c r="D94" s="48"/>
      <c r="E94" s="41"/>
      <c r="F94" s="6"/>
      <c r="H94" s="6"/>
      <c r="I94" s="55"/>
      <c r="J94" s="12"/>
      <c r="K94" s="20"/>
      <c r="L94" s="20"/>
      <c r="M94" s="20"/>
      <c r="N94" s="20"/>
      <c r="O94" s="20"/>
      <c r="P94" s="20"/>
      <c r="Q94" s="56"/>
      <c r="R94" s="57"/>
      <c r="S94" s="58"/>
      <c r="T94" s="20"/>
      <c r="U94" s="20"/>
      <c r="V94" s="56"/>
      <c r="W94" s="20"/>
      <c r="X94" s="20"/>
      <c r="Y94" s="17"/>
      <c r="Z94" s="20"/>
    </row>
    <row r="95" spans="3:26">
      <c r="C95" s="6"/>
      <c r="D95" s="48"/>
      <c r="E95" s="41"/>
      <c r="F95" s="6"/>
      <c r="H95" s="6"/>
      <c r="I95" s="55"/>
      <c r="J95" s="12"/>
      <c r="K95" s="20"/>
      <c r="L95" s="20"/>
      <c r="M95" s="20"/>
      <c r="N95" s="20"/>
      <c r="O95" s="20"/>
      <c r="P95" s="20"/>
      <c r="Q95" s="56"/>
      <c r="R95" s="57"/>
      <c r="S95" s="58"/>
      <c r="T95" s="20"/>
      <c r="U95" s="20"/>
      <c r="V95" s="56"/>
      <c r="W95" s="20"/>
      <c r="X95" s="20"/>
      <c r="Y95" s="17"/>
      <c r="Z95" s="20"/>
    </row>
    <row r="96" spans="3:26">
      <c r="C96" s="6"/>
      <c r="D96" s="48"/>
      <c r="E96" s="41"/>
      <c r="F96" s="6"/>
      <c r="H96" s="6"/>
      <c r="I96" s="55"/>
      <c r="J96" s="12"/>
      <c r="K96" s="20"/>
      <c r="L96" s="20"/>
      <c r="M96" s="20"/>
      <c r="N96" s="20"/>
      <c r="O96" s="20"/>
      <c r="P96" s="20"/>
      <c r="Q96" s="56"/>
      <c r="R96" s="57"/>
      <c r="S96" s="58"/>
      <c r="T96" s="20"/>
      <c r="U96" s="20"/>
      <c r="V96" s="56"/>
      <c r="W96" s="20"/>
      <c r="X96" s="20"/>
      <c r="Y96" s="17"/>
      <c r="Z96" s="20"/>
    </row>
    <row r="97" spans="3:26">
      <c r="C97" s="6"/>
      <c r="D97" s="48"/>
      <c r="E97" s="41"/>
      <c r="F97" s="6"/>
      <c r="H97" s="6"/>
      <c r="I97" s="55"/>
      <c r="J97" s="12"/>
      <c r="K97" s="20"/>
      <c r="L97" s="20"/>
      <c r="M97" s="20"/>
      <c r="N97" s="20"/>
      <c r="O97" s="20"/>
      <c r="P97" s="20"/>
      <c r="Q97" s="56"/>
      <c r="R97" s="57"/>
      <c r="S97" s="58"/>
      <c r="T97" s="20"/>
      <c r="U97" s="20"/>
      <c r="V97" s="56"/>
      <c r="W97" s="20"/>
      <c r="X97" s="20"/>
      <c r="Y97" s="17"/>
      <c r="Z97" s="20"/>
    </row>
    <row r="98" spans="3:26">
      <c r="C98" s="6"/>
      <c r="D98" s="48"/>
      <c r="E98" s="41"/>
      <c r="F98" s="6"/>
      <c r="H98" s="6"/>
      <c r="I98" s="55"/>
      <c r="J98" s="12"/>
      <c r="K98" s="20"/>
      <c r="L98" s="20"/>
      <c r="M98" s="20"/>
      <c r="N98" s="20"/>
      <c r="O98" s="20"/>
      <c r="P98" s="20"/>
      <c r="Q98" s="56"/>
      <c r="R98" s="57"/>
      <c r="S98" s="58"/>
      <c r="T98" s="20"/>
      <c r="U98" s="20"/>
      <c r="V98" s="56"/>
      <c r="W98" s="20"/>
      <c r="X98" s="20"/>
      <c r="Y98" s="17"/>
      <c r="Z98" s="20"/>
    </row>
    <row r="99" spans="3:26">
      <c r="C99" s="6"/>
      <c r="D99" s="48"/>
      <c r="E99" s="41"/>
      <c r="F99" s="6"/>
      <c r="H99" s="6"/>
      <c r="I99" s="55"/>
      <c r="J99" s="12"/>
      <c r="K99" s="20"/>
      <c r="L99" s="20"/>
      <c r="M99" s="20"/>
      <c r="N99" s="20"/>
      <c r="O99" s="20"/>
      <c r="P99" s="20"/>
      <c r="Q99" s="56"/>
      <c r="R99" s="57"/>
      <c r="S99" s="58"/>
      <c r="T99" s="20"/>
      <c r="U99" s="20"/>
      <c r="V99" s="56"/>
      <c r="W99" s="20"/>
      <c r="X99" s="20"/>
      <c r="Y99" s="17"/>
      <c r="Z99" s="20"/>
    </row>
    <row r="100" spans="3:26">
      <c r="C100" s="6"/>
      <c r="D100" s="48"/>
      <c r="E100" s="41"/>
      <c r="F100" s="6"/>
      <c r="H100" s="6"/>
      <c r="I100" s="55"/>
      <c r="J100" s="12"/>
      <c r="K100" s="20"/>
      <c r="L100" s="20"/>
      <c r="M100" s="20"/>
      <c r="N100" s="20"/>
      <c r="O100" s="20"/>
      <c r="P100" s="20"/>
      <c r="Q100" s="56"/>
      <c r="R100" s="57"/>
      <c r="S100" s="58"/>
      <c r="T100" s="20"/>
      <c r="U100" s="20"/>
      <c r="V100" s="56"/>
      <c r="W100" s="20"/>
      <c r="X100" s="20"/>
      <c r="Y100" s="17"/>
      <c r="Z100" s="20"/>
    </row>
    <row r="101" spans="3:26">
      <c r="C101" s="6"/>
      <c r="D101" s="48"/>
      <c r="E101" s="41"/>
      <c r="F101" s="6"/>
      <c r="H101" s="6"/>
      <c r="I101" s="55"/>
      <c r="J101" s="12"/>
      <c r="K101" s="20"/>
      <c r="L101" s="20"/>
      <c r="M101" s="20"/>
      <c r="N101" s="20"/>
      <c r="O101" s="20"/>
      <c r="P101" s="20"/>
      <c r="Q101" s="56"/>
      <c r="R101" s="57"/>
      <c r="S101" s="58"/>
      <c r="T101" s="20"/>
      <c r="U101" s="20"/>
      <c r="V101" s="56"/>
      <c r="W101" s="20"/>
      <c r="X101" s="20"/>
      <c r="Y101" s="17"/>
      <c r="Z101" s="20"/>
    </row>
    <row r="102" spans="3:26">
      <c r="C102" s="6"/>
      <c r="D102" s="48"/>
      <c r="E102" s="41"/>
      <c r="F102" s="6"/>
      <c r="H102" s="6"/>
      <c r="I102" s="55"/>
      <c r="J102" s="12"/>
      <c r="K102" s="20"/>
      <c r="L102" s="20"/>
      <c r="M102" s="20"/>
      <c r="N102" s="20"/>
      <c r="O102" s="20"/>
      <c r="P102" s="20"/>
      <c r="Q102" s="56"/>
      <c r="R102" s="57"/>
      <c r="S102" s="58"/>
      <c r="T102" s="20"/>
      <c r="U102" s="20"/>
      <c r="V102" s="56"/>
      <c r="W102" s="20"/>
      <c r="X102" s="20"/>
      <c r="Y102" s="17"/>
      <c r="Z102" s="20"/>
    </row>
    <row r="103" spans="3:26">
      <c r="C103" s="6"/>
      <c r="D103" s="48"/>
      <c r="E103" s="41"/>
      <c r="F103" s="6"/>
      <c r="H103" s="6"/>
      <c r="I103" s="55"/>
      <c r="J103" s="12"/>
      <c r="K103" s="20"/>
      <c r="L103" s="20"/>
      <c r="M103" s="20"/>
      <c r="N103" s="20"/>
      <c r="O103" s="20"/>
      <c r="P103" s="20"/>
      <c r="Q103" s="56"/>
      <c r="R103" s="57"/>
      <c r="S103" s="58"/>
      <c r="T103" s="20"/>
      <c r="U103" s="20"/>
      <c r="V103" s="56"/>
      <c r="W103" s="20"/>
      <c r="X103" s="20"/>
      <c r="Y103" s="17"/>
      <c r="Z103" s="20"/>
    </row>
    <row r="104" spans="3:26">
      <c r="C104" s="6"/>
      <c r="D104" s="48"/>
      <c r="E104" s="41"/>
      <c r="F104" s="6"/>
      <c r="H104" s="6"/>
      <c r="I104" s="55"/>
      <c r="J104" s="12"/>
      <c r="K104" s="20"/>
      <c r="L104" s="20"/>
      <c r="M104" s="20"/>
      <c r="N104" s="20"/>
      <c r="O104" s="20"/>
      <c r="P104" s="20"/>
      <c r="Q104" s="56"/>
      <c r="R104" s="57"/>
      <c r="S104" s="58"/>
      <c r="T104" s="20"/>
      <c r="U104" s="20"/>
      <c r="V104" s="56"/>
      <c r="W104" s="20"/>
      <c r="X104" s="20"/>
      <c r="Y104" s="17"/>
      <c r="Z104" s="20"/>
    </row>
    <row r="105" spans="3:26">
      <c r="C105" s="6"/>
      <c r="D105" s="48"/>
      <c r="E105" s="41"/>
      <c r="F105" s="6"/>
      <c r="H105" s="6"/>
      <c r="I105" s="55"/>
      <c r="J105" s="12"/>
      <c r="K105" s="20"/>
      <c r="L105" s="20"/>
      <c r="M105" s="20"/>
      <c r="N105" s="20"/>
      <c r="O105" s="20"/>
      <c r="P105" s="20"/>
      <c r="Q105" s="56"/>
      <c r="R105" s="57"/>
      <c r="S105" s="58"/>
      <c r="T105" s="20"/>
      <c r="U105" s="20"/>
      <c r="V105" s="56"/>
      <c r="W105" s="20"/>
      <c r="X105" s="20"/>
      <c r="Y105" s="17"/>
      <c r="Z105" s="20"/>
    </row>
    <row r="106" spans="3:26">
      <c r="C106" s="6"/>
      <c r="D106" s="48"/>
      <c r="E106" s="41"/>
      <c r="F106" s="6"/>
      <c r="H106" s="6"/>
      <c r="I106" s="55"/>
      <c r="J106" s="12"/>
      <c r="K106" s="20"/>
      <c r="L106" s="20"/>
      <c r="M106" s="20"/>
      <c r="N106" s="20"/>
      <c r="O106" s="20"/>
      <c r="P106" s="20"/>
      <c r="Q106" s="56"/>
      <c r="R106" s="57"/>
      <c r="S106" s="58"/>
      <c r="T106" s="20"/>
      <c r="U106" s="20"/>
      <c r="V106" s="56"/>
      <c r="W106" s="20"/>
      <c r="X106" s="20"/>
      <c r="Y106" s="17"/>
      <c r="Z106" s="20"/>
    </row>
    <row r="107" spans="3:26">
      <c r="C107" s="6"/>
      <c r="D107" s="48"/>
      <c r="E107" s="41"/>
      <c r="F107" s="6"/>
      <c r="H107" s="6"/>
      <c r="I107" s="55"/>
      <c r="J107" s="12"/>
      <c r="K107" s="20"/>
      <c r="L107" s="20"/>
      <c r="M107" s="20"/>
      <c r="N107" s="20"/>
      <c r="O107" s="20"/>
      <c r="P107" s="20"/>
      <c r="Q107" s="56"/>
      <c r="R107" s="57"/>
      <c r="S107" s="58"/>
      <c r="T107" s="20"/>
      <c r="U107" s="20"/>
      <c r="V107" s="56"/>
      <c r="W107" s="20"/>
      <c r="X107" s="20"/>
      <c r="Y107" s="17"/>
      <c r="Z107" s="20"/>
    </row>
    <row r="108" spans="3:26">
      <c r="C108" s="6"/>
      <c r="D108" s="48"/>
      <c r="E108" s="41"/>
      <c r="F108" s="6"/>
      <c r="H108" s="6"/>
      <c r="I108" s="55"/>
      <c r="J108" s="12"/>
      <c r="K108" s="20"/>
      <c r="L108" s="20"/>
      <c r="M108" s="20"/>
      <c r="N108" s="20"/>
      <c r="O108" s="20"/>
      <c r="P108" s="20"/>
      <c r="Q108" s="56"/>
      <c r="R108" s="57"/>
      <c r="S108" s="58"/>
      <c r="T108" s="20"/>
      <c r="U108" s="20"/>
      <c r="V108" s="56"/>
      <c r="W108" s="20"/>
      <c r="X108" s="20"/>
      <c r="Y108" s="17"/>
      <c r="Z108" s="20"/>
    </row>
    <row r="109" spans="3:26">
      <c r="C109" s="6"/>
      <c r="D109" s="48"/>
      <c r="E109" s="41"/>
      <c r="F109" s="6"/>
      <c r="H109" s="6"/>
      <c r="I109" s="55"/>
      <c r="J109" s="12"/>
      <c r="K109" s="20"/>
      <c r="L109" s="20"/>
      <c r="M109" s="20"/>
      <c r="N109" s="20"/>
      <c r="O109" s="20"/>
      <c r="P109" s="20"/>
      <c r="Q109" s="56"/>
      <c r="R109" s="57"/>
      <c r="S109" s="58"/>
      <c r="T109" s="20"/>
      <c r="U109" s="20"/>
      <c r="V109" s="56"/>
      <c r="W109" s="20"/>
      <c r="X109" s="20"/>
      <c r="Y109" s="17"/>
      <c r="Z109" s="20"/>
    </row>
    <row r="110" spans="3:26">
      <c r="C110" s="6"/>
      <c r="D110" s="48"/>
      <c r="E110" s="41"/>
      <c r="F110" s="6"/>
      <c r="H110" s="6"/>
      <c r="I110" s="55"/>
      <c r="J110" s="12"/>
      <c r="K110" s="20"/>
      <c r="L110" s="20"/>
      <c r="M110" s="20"/>
      <c r="N110" s="20"/>
      <c r="O110" s="20"/>
      <c r="P110" s="20"/>
      <c r="Q110" s="56"/>
      <c r="R110" s="57"/>
      <c r="S110" s="58"/>
      <c r="T110" s="20"/>
      <c r="U110" s="20"/>
      <c r="V110" s="56"/>
      <c r="W110" s="20"/>
      <c r="X110" s="20"/>
      <c r="Y110" s="17"/>
      <c r="Z110" s="20"/>
    </row>
    <row r="111" spans="3:26">
      <c r="C111" s="6"/>
      <c r="D111" s="48"/>
      <c r="E111" s="41"/>
      <c r="F111" s="6"/>
      <c r="H111" s="6"/>
      <c r="I111" s="55"/>
      <c r="J111" s="12"/>
      <c r="K111" s="20"/>
      <c r="L111" s="20"/>
      <c r="M111" s="20"/>
      <c r="N111" s="20"/>
      <c r="O111" s="20"/>
      <c r="P111" s="20"/>
      <c r="Q111" s="56"/>
      <c r="R111" s="57"/>
      <c r="S111" s="58"/>
      <c r="T111" s="20"/>
      <c r="U111" s="20"/>
      <c r="V111" s="56"/>
      <c r="W111" s="20"/>
      <c r="X111" s="20"/>
      <c r="Y111" s="17"/>
      <c r="Z111" s="20"/>
    </row>
    <row r="112" spans="3:26">
      <c r="C112" s="6"/>
      <c r="D112" s="48"/>
      <c r="E112" s="41"/>
      <c r="F112" s="6"/>
      <c r="H112" s="6"/>
      <c r="I112" s="55"/>
      <c r="J112" s="12"/>
      <c r="K112" s="20"/>
      <c r="L112" s="20"/>
      <c r="M112" s="20"/>
      <c r="N112" s="20"/>
      <c r="O112" s="20"/>
      <c r="P112" s="20"/>
      <c r="Q112" s="56"/>
      <c r="R112" s="57"/>
      <c r="S112" s="58"/>
      <c r="T112" s="20"/>
      <c r="U112" s="20"/>
      <c r="V112" s="56"/>
      <c r="W112" s="20"/>
      <c r="X112" s="20"/>
      <c r="Y112" s="17"/>
      <c r="Z112" s="20"/>
    </row>
    <row r="113" spans="3:26">
      <c r="C113" s="6"/>
      <c r="D113" s="48"/>
      <c r="E113" s="41"/>
      <c r="F113" s="6"/>
      <c r="H113" s="6"/>
      <c r="I113" s="55"/>
      <c r="J113" s="12"/>
      <c r="K113" s="20"/>
      <c r="L113" s="20"/>
      <c r="M113" s="20"/>
      <c r="N113" s="20"/>
      <c r="O113" s="20"/>
      <c r="P113" s="20"/>
      <c r="Q113" s="56"/>
      <c r="R113" s="57"/>
      <c r="S113" s="58"/>
      <c r="T113" s="20"/>
      <c r="U113" s="20"/>
      <c r="V113" s="56"/>
      <c r="W113" s="20"/>
      <c r="X113" s="20"/>
      <c r="Y113" s="17"/>
      <c r="Z113" s="20"/>
    </row>
    <row r="114" spans="3:26">
      <c r="C114" s="6"/>
      <c r="D114" s="48"/>
      <c r="E114" s="41"/>
      <c r="F114" s="6"/>
      <c r="H114" s="6"/>
      <c r="I114" s="55"/>
      <c r="J114" s="12"/>
      <c r="K114" s="20"/>
      <c r="L114" s="20"/>
      <c r="M114" s="20"/>
      <c r="N114" s="20"/>
      <c r="O114" s="20"/>
      <c r="P114" s="20"/>
      <c r="Q114" s="56"/>
      <c r="R114" s="57"/>
      <c r="S114" s="58"/>
      <c r="T114" s="20"/>
      <c r="U114" s="20"/>
      <c r="V114" s="56"/>
      <c r="W114" s="20"/>
      <c r="X114" s="20"/>
      <c r="Y114" s="17"/>
      <c r="Z114" s="20"/>
    </row>
    <row r="115" spans="3:26">
      <c r="C115" s="6"/>
      <c r="D115" s="48"/>
      <c r="E115" s="41"/>
      <c r="F115" s="6"/>
      <c r="H115" s="6"/>
      <c r="I115" s="55"/>
      <c r="J115" s="12"/>
      <c r="K115" s="20"/>
      <c r="L115" s="20"/>
      <c r="M115" s="20"/>
      <c r="N115" s="20"/>
      <c r="O115" s="20"/>
      <c r="P115" s="20"/>
      <c r="Q115" s="56"/>
      <c r="R115" s="57"/>
      <c r="S115" s="58"/>
      <c r="T115" s="20"/>
      <c r="U115" s="20"/>
      <c r="V115" s="56"/>
      <c r="W115" s="20"/>
      <c r="X115" s="20"/>
      <c r="Y115" s="17"/>
      <c r="Z115" s="20"/>
    </row>
    <row r="116" spans="3:26">
      <c r="C116" s="6"/>
      <c r="D116" s="48"/>
      <c r="E116" s="41"/>
      <c r="F116" s="6"/>
      <c r="H116" s="6"/>
      <c r="I116" s="55"/>
      <c r="J116" s="12"/>
      <c r="K116" s="20"/>
      <c r="L116" s="20"/>
      <c r="M116" s="20"/>
      <c r="N116" s="20"/>
      <c r="O116" s="20"/>
      <c r="P116" s="20"/>
      <c r="Q116" s="56"/>
      <c r="R116" s="57"/>
      <c r="S116" s="58"/>
      <c r="T116" s="20"/>
      <c r="U116" s="20"/>
      <c r="V116" s="56"/>
      <c r="W116" s="20"/>
      <c r="X116" s="20"/>
      <c r="Y116" s="17"/>
      <c r="Z116" s="20"/>
    </row>
    <row r="117" spans="3:26">
      <c r="C117" s="6"/>
      <c r="D117" s="48"/>
      <c r="E117" s="41"/>
      <c r="F117" s="6"/>
      <c r="H117" s="6"/>
      <c r="I117" s="55"/>
      <c r="J117" s="12"/>
      <c r="K117" s="20"/>
      <c r="L117" s="20"/>
      <c r="M117" s="20"/>
      <c r="N117" s="20"/>
      <c r="O117" s="20"/>
      <c r="P117" s="20"/>
      <c r="Q117" s="56"/>
      <c r="R117" s="57"/>
      <c r="S117" s="58"/>
      <c r="T117" s="20"/>
      <c r="U117" s="20"/>
      <c r="V117" s="56"/>
      <c r="W117" s="20"/>
      <c r="X117" s="20"/>
      <c r="Y117" s="17"/>
      <c r="Z117" s="20"/>
    </row>
    <row r="118" spans="3:26">
      <c r="C118" s="6"/>
      <c r="D118" s="48"/>
      <c r="E118" s="41"/>
      <c r="F118" s="6"/>
      <c r="H118" s="6"/>
      <c r="I118" s="55"/>
      <c r="J118" s="12"/>
      <c r="K118" s="20"/>
      <c r="L118" s="20"/>
      <c r="M118" s="20"/>
      <c r="N118" s="20"/>
      <c r="O118" s="20"/>
      <c r="P118" s="20"/>
      <c r="Q118" s="56"/>
      <c r="R118" s="57"/>
      <c r="S118" s="58"/>
      <c r="T118" s="20"/>
      <c r="U118" s="20"/>
      <c r="V118" s="56"/>
      <c r="W118" s="20"/>
      <c r="X118" s="20"/>
      <c r="Y118" s="17"/>
      <c r="Z118" s="20"/>
    </row>
    <row r="119" spans="3:26">
      <c r="C119" s="6"/>
      <c r="D119" s="48"/>
      <c r="E119" s="41"/>
      <c r="F119" s="6"/>
      <c r="H119" s="6"/>
      <c r="I119" s="55"/>
      <c r="J119" s="12"/>
      <c r="K119" s="20"/>
      <c r="L119" s="20"/>
      <c r="M119" s="20"/>
      <c r="N119" s="20"/>
      <c r="O119" s="20"/>
      <c r="P119" s="20"/>
      <c r="Q119" s="56"/>
      <c r="R119" s="57"/>
      <c r="S119" s="58"/>
      <c r="T119" s="20"/>
      <c r="U119" s="20"/>
      <c r="V119" s="56"/>
      <c r="W119" s="20"/>
      <c r="X119" s="20"/>
      <c r="Y119" s="17"/>
      <c r="Z119" s="20"/>
    </row>
    <row r="120" spans="3:26">
      <c r="C120" s="6"/>
      <c r="D120" s="48"/>
      <c r="E120" s="41"/>
      <c r="F120" s="6"/>
      <c r="H120" s="6"/>
      <c r="I120" s="55"/>
      <c r="J120" s="12"/>
      <c r="K120" s="20"/>
      <c r="L120" s="20"/>
      <c r="M120" s="20"/>
      <c r="N120" s="20"/>
      <c r="O120" s="20"/>
      <c r="P120" s="20"/>
      <c r="Q120" s="56"/>
      <c r="R120" s="57"/>
      <c r="S120" s="58"/>
      <c r="T120" s="20"/>
      <c r="U120" s="20"/>
      <c r="V120" s="56"/>
      <c r="W120" s="20"/>
      <c r="X120" s="20"/>
      <c r="Y120" s="17"/>
      <c r="Z120" s="20"/>
    </row>
    <row r="121" spans="3:26">
      <c r="C121" s="6"/>
      <c r="D121" s="48"/>
      <c r="E121" s="41"/>
      <c r="F121" s="6"/>
      <c r="H121" s="6"/>
      <c r="I121" s="55"/>
      <c r="J121" s="12"/>
      <c r="K121" s="20"/>
      <c r="L121" s="20"/>
      <c r="M121" s="20"/>
      <c r="N121" s="20"/>
      <c r="O121" s="20"/>
      <c r="P121" s="20"/>
      <c r="Q121" s="56"/>
      <c r="R121" s="57"/>
      <c r="S121" s="58"/>
      <c r="T121" s="20"/>
      <c r="U121" s="20"/>
      <c r="V121" s="56"/>
      <c r="W121" s="20"/>
      <c r="X121" s="20"/>
      <c r="Y121" s="17"/>
      <c r="Z121" s="20"/>
    </row>
    <row r="122" spans="3:26">
      <c r="C122" s="6"/>
      <c r="D122" s="48"/>
      <c r="E122" s="41"/>
      <c r="F122" s="6"/>
      <c r="H122" s="6"/>
      <c r="I122" s="55"/>
      <c r="J122" s="12"/>
      <c r="K122" s="20"/>
      <c r="L122" s="20"/>
      <c r="M122" s="20"/>
      <c r="N122" s="20"/>
      <c r="O122" s="20"/>
      <c r="P122" s="20"/>
      <c r="Q122" s="56"/>
      <c r="R122" s="57"/>
      <c r="S122" s="58"/>
      <c r="T122" s="20"/>
      <c r="U122" s="20"/>
      <c r="V122" s="56"/>
      <c r="W122" s="20"/>
      <c r="X122" s="20"/>
      <c r="Y122" s="17"/>
      <c r="Z122" s="20"/>
    </row>
    <row r="123" spans="3:26">
      <c r="C123" s="6"/>
      <c r="D123" s="48"/>
      <c r="E123" s="41"/>
      <c r="F123" s="6"/>
      <c r="H123" s="6"/>
      <c r="I123" s="55"/>
      <c r="J123" s="12"/>
      <c r="K123" s="20"/>
      <c r="L123" s="20"/>
      <c r="M123" s="20"/>
      <c r="N123" s="20"/>
      <c r="O123" s="20"/>
      <c r="P123" s="20"/>
      <c r="Q123" s="56"/>
      <c r="R123" s="57"/>
      <c r="S123" s="58"/>
      <c r="T123" s="20"/>
      <c r="U123" s="20"/>
      <c r="V123" s="56"/>
      <c r="W123" s="20"/>
      <c r="X123" s="20"/>
      <c r="Y123" s="17"/>
      <c r="Z123" s="20"/>
    </row>
    <row r="124" spans="3:26">
      <c r="C124" s="6"/>
      <c r="D124" s="48"/>
      <c r="E124" s="41"/>
      <c r="F124" s="6"/>
      <c r="H124" s="6"/>
      <c r="I124" s="55"/>
      <c r="J124" s="12"/>
      <c r="K124" s="20"/>
      <c r="L124" s="20"/>
      <c r="M124" s="20"/>
      <c r="N124" s="20"/>
      <c r="O124" s="20"/>
      <c r="P124" s="20"/>
      <c r="Q124" s="56"/>
      <c r="R124" s="57"/>
      <c r="S124" s="58"/>
      <c r="T124" s="20"/>
      <c r="U124" s="20"/>
      <c r="V124" s="56"/>
      <c r="W124" s="20"/>
      <c r="X124" s="20"/>
      <c r="Y124" s="17"/>
      <c r="Z124" s="20"/>
    </row>
    <row r="125" spans="3:26">
      <c r="C125" s="6"/>
      <c r="D125" s="48"/>
      <c r="E125" s="41"/>
      <c r="F125" s="6"/>
      <c r="H125" s="6"/>
      <c r="I125" s="55"/>
      <c r="J125" s="12"/>
      <c r="K125" s="20"/>
      <c r="L125" s="20"/>
      <c r="M125" s="20"/>
      <c r="N125" s="20"/>
      <c r="O125" s="20"/>
      <c r="P125" s="20"/>
      <c r="Q125" s="56"/>
      <c r="R125" s="57"/>
      <c r="S125" s="58"/>
      <c r="T125" s="20"/>
      <c r="U125" s="20"/>
      <c r="V125" s="56"/>
      <c r="W125" s="20"/>
      <c r="X125" s="20"/>
      <c r="Y125" s="17"/>
      <c r="Z125" s="20"/>
    </row>
    <row r="126" spans="3:26">
      <c r="C126" s="6"/>
      <c r="D126" s="48"/>
      <c r="E126" s="41"/>
      <c r="F126" s="6"/>
      <c r="H126" s="6"/>
      <c r="I126" s="55"/>
      <c r="J126" s="12"/>
      <c r="K126" s="20"/>
      <c r="L126" s="20"/>
      <c r="M126" s="20"/>
      <c r="N126" s="20"/>
      <c r="O126" s="20"/>
      <c r="P126" s="20"/>
      <c r="Q126" s="56"/>
      <c r="R126" s="57"/>
      <c r="S126" s="58"/>
      <c r="T126" s="20"/>
      <c r="U126" s="20"/>
      <c r="V126" s="56"/>
      <c r="W126" s="20"/>
      <c r="X126" s="20"/>
      <c r="Y126" s="17"/>
      <c r="Z126" s="20"/>
    </row>
    <row r="127" spans="3:26">
      <c r="C127" s="6"/>
      <c r="D127" s="48"/>
      <c r="E127" s="41"/>
      <c r="F127" s="6"/>
      <c r="H127" s="6"/>
      <c r="I127" s="55"/>
      <c r="J127" s="12"/>
      <c r="K127" s="20"/>
      <c r="L127" s="20"/>
      <c r="M127" s="20"/>
      <c r="N127" s="20"/>
      <c r="O127" s="20"/>
      <c r="P127" s="20"/>
      <c r="Q127" s="56"/>
      <c r="R127" s="57"/>
      <c r="S127" s="58"/>
      <c r="T127" s="20"/>
      <c r="U127" s="20"/>
      <c r="V127" s="56"/>
      <c r="W127" s="20"/>
      <c r="X127" s="20"/>
      <c r="Y127" s="17"/>
      <c r="Z127" s="20"/>
    </row>
    <row r="128" spans="3:26">
      <c r="C128" s="6"/>
      <c r="D128" s="48"/>
      <c r="E128" s="41"/>
      <c r="F128" s="6"/>
      <c r="H128" s="6"/>
      <c r="I128" s="55"/>
      <c r="J128" s="12"/>
      <c r="K128" s="20"/>
      <c r="L128" s="20"/>
      <c r="M128" s="20"/>
      <c r="N128" s="20"/>
      <c r="O128" s="20"/>
      <c r="P128" s="20"/>
      <c r="Q128" s="56"/>
      <c r="R128" s="57"/>
      <c r="S128" s="58"/>
      <c r="T128" s="20"/>
      <c r="U128" s="20"/>
      <c r="V128" s="56"/>
      <c r="W128" s="20"/>
      <c r="X128" s="20"/>
      <c r="Y128" s="17"/>
      <c r="Z128" s="20"/>
    </row>
    <row r="129" spans="3:26">
      <c r="C129" s="6"/>
      <c r="D129" s="48"/>
      <c r="E129" s="41"/>
      <c r="F129" s="6"/>
      <c r="H129" s="6"/>
      <c r="I129" s="55"/>
      <c r="J129" s="12"/>
      <c r="K129" s="20"/>
      <c r="L129" s="20"/>
      <c r="M129" s="20"/>
      <c r="N129" s="20"/>
      <c r="O129" s="20"/>
      <c r="P129" s="20"/>
      <c r="Q129" s="56"/>
      <c r="R129" s="57"/>
      <c r="S129" s="58"/>
      <c r="T129" s="20"/>
      <c r="U129" s="20"/>
      <c r="V129" s="56"/>
      <c r="W129" s="20"/>
      <c r="X129" s="20"/>
      <c r="Y129" s="17"/>
      <c r="Z129" s="20"/>
    </row>
    <row r="130" spans="3:26">
      <c r="C130" s="6"/>
      <c r="D130" s="48"/>
      <c r="E130" s="41"/>
      <c r="F130" s="6"/>
      <c r="H130" s="6"/>
      <c r="I130" s="55"/>
      <c r="J130" s="12"/>
      <c r="K130" s="20"/>
      <c r="L130" s="20"/>
      <c r="M130" s="20"/>
      <c r="N130" s="20"/>
      <c r="O130" s="20"/>
      <c r="P130" s="20"/>
      <c r="Q130" s="56"/>
      <c r="R130" s="57"/>
      <c r="S130" s="58"/>
      <c r="T130" s="20"/>
      <c r="U130" s="20"/>
      <c r="V130" s="56"/>
      <c r="W130" s="20"/>
      <c r="X130" s="20"/>
      <c r="Y130" s="17"/>
      <c r="Z130" s="20"/>
    </row>
    <row r="131" spans="3:26">
      <c r="C131" s="6"/>
      <c r="D131" s="48"/>
      <c r="E131" s="41"/>
      <c r="F131" s="6"/>
      <c r="H131" s="6"/>
      <c r="I131" s="55"/>
      <c r="J131" s="12"/>
      <c r="K131" s="20"/>
      <c r="L131" s="20"/>
      <c r="M131" s="20"/>
      <c r="N131" s="20"/>
      <c r="O131" s="20"/>
      <c r="P131" s="20"/>
      <c r="Q131" s="56"/>
      <c r="R131" s="57"/>
      <c r="S131" s="58"/>
      <c r="T131" s="20"/>
      <c r="U131" s="20"/>
      <c r="V131" s="56"/>
      <c r="W131" s="20"/>
      <c r="X131" s="20"/>
      <c r="Y131" s="17"/>
      <c r="Z131" s="20"/>
    </row>
    <row r="132" spans="3:26">
      <c r="C132" s="6"/>
      <c r="D132" s="48"/>
      <c r="E132" s="41"/>
      <c r="F132" s="6"/>
      <c r="H132" s="6"/>
      <c r="I132" s="55"/>
      <c r="J132" s="12"/>
      <c r="K132" s="20"/>
      <c r="L132" s="20"/>
      <c r="M132" s="20"/>
      <c r="N132" s="20"/>
      <c r="O132" s="20"/>
      <c r="P132" s="20"/>
      <c r="Q132" s="56"/>
      <c r="R132" s="57"/>
      <c r="S132" s="58"/>
      <c r="T132" s="20"/>
      <c r="U132" s="20"/>
      <c r="V132" s="56"/>
      <c r="W132" s="20"/>
      <c r="X132" s="20"/>
      <c r="Y132" s="17"/>
      <c r="Z132" s="20"/>
    </row>
    <row r="133" spans="3:26">
      <c r="C133" s="6"/>
      <c r="D133" s="48"/>
      <c r="E133" s="41"/>
      <c r="F133" s="6"/>
      <c r="H133" s="6"/>
      <c r="I133" s="55"/>
      <c r="J133" s="12"/>
      <c r="K133" s="20"/>
      <c r="L133" s="20"/>
      <c r="M133" s="20"/>
      <c r="N133" s="20"/>
      <c r="O133" s="20"/>
      <c r="P133" s="20"/>
      <c r="Q133" s="56"/>
      <c r="R133" s="57"/>
      <c r="S133" s="58"/>
      <c r="T133" s="20"/>
      <c r="U133" s="20"/>
      <c r="V133" s="56"/>
      <c r="W133" s="20"/>
      <c r="X133" s="20"/>
      <c r="Y133" s="17"/>
      <c r="Z133" s="20"/>
    </row>
    <row r="134" spans="3:26">
      <c r="C134" s="6"/>
      <c r="D134" s="48"/>
      <c r="E134" s="41"/>
      <c r="F134" s="6"/>
      <c r="H134" s="6"/>
      <c r="I134" s="55"/>
      <c r="J134" s="12"/>
      <c r="K134" s="20"/>
      <c r="L134" s="20"/>
      <c r="M134" s="20"/>
      <c r="N134" s="20"/>
      <c r="O134" s="20"/>
      <c r="P134" s="20"/>
      <c r="Q134" s="56"/>
      <c r="R134" s="57"/>
      <c r="S134" s="58"/>
      <c r="T134" s="20"/>
      <c r="U134" s="20"/>
      <c r="V134" s="56"/>
      <c r="W134" s="20"/>
      <c r="X134" s="20"/>
      <c r="Y134" s="17"/>
      <c r="Z134" s="20"/>
    </row>
    <row r="135" spans="3:26">
      <c r="C135" s="6"/>
      <c r="D135" s="48"/>
      <c r="E135" s="41"/>
      <c r="F135" s="6"/>
      <c r="H135" s="6"/>
      <c r="I135" s="55"/>
      <c r="J135" s="12"/>
      <c r="K135" s="20"/>
      <c r="L135" s="20"/>
      <c r="M135" s="20"/>
      <c r="N135" s="20"/>
      <c r="O135" s="20"/>
      <c r="P135" s="20"/>
      <c r="Q135" s="56"/>
      <c r="R135" s="57"/>
      <c r="S135" s="58"/>
      <c r="T135" s="20"/>
      <c r="U135" s="20"/>
      <c r="V135" s="56"/>
      <c r="W135" s="20"/>
      <c r="X135" s="20"/>
      <c r="Y135" s="17"/>
      <c r="Z135" s="20"/>
    </row>
    <row r="136" spans="3:26">
      <c r="C136" s="6"/>
      <c r="D136" s="48"/>
      <c r="E136" s="41"/>
      <c r="F136" s="6"/>
      <c r="H136" s="6"/>
      <c r="I136" s="55"/>
      <c r="J136" s="12"/>
      <c r="K136" s="20"/>
      <c r="L136" s="20"/>
      <c r="M136" s="20"/>
      <c r="N136" s="20"/>
      <c r="O136" s="20"/>
      <c r="P136" s="20"/>
      <c r="Q136" s="56"/>
      <c r="R136" s="57"/>
      <c r="S136" s="58"/>
      <c r="T136" s="20"/>
      <c r="U136" s="20"/>
      <c r="V136" s="56"/>
      <c r="W136" s="20"/>
      <c r="X136" s="20"/>
      <c r="Y136" s="17"/>
      <c r="Z136" s="20"/>
    </row>
    <row r="137" spans="3:26">
      <c r="C137" s="6"/>
      <c r="D137" s="48"/>
      <c r="E137" s="41"/>
      <c r="F137" s="6"/>
      <c r="H137" s="6"/>
      <c r="I137" s="55"/>
      <c r="J137" s="12"/>
      <c r="K137" s="20"/>
      <c r="L137" s="20"/>
      <c r="M137" s="20"/>
      <c r="N137" s="20"/>
      <c r="O137" s="20"/>
      <c r="P137" s="20"/>
      <c r="Q137" s="56"/>
      <c r="R137" s="57"/>
      <c r="S137" s="58"/>
      <c r="T137" s="20"/>
      <c r="U137" s="20"/>
      <c r="V137" s="56"/>
      <c r="W137" s="20"/>
      <c r="X137" s="20"/>
      <c r="Y137" s="17"/>
      <c r="Z137" s="20"/>
    </row>
    <row r="138" spans="3:26">
      <c r="C138" s="6"/>
      <c r="D138" s="48"/>
      <c r="E138" s="41"/>
      <c r="F138" s="6"/>
      <c r="H138" s="6"/>
      <c r="I138" s="55"/>
      <c r="J138" s="12"/>
      <c r="K138" s="20"/>
      <c r="L138" s="20"/>
      <c r="M138" s="20"/>
      <c r="N138" s="20"/>
      <c r="O138" s="20"/>
      <c r="P138" s="20"/>
      <c r="Q138" s="56"/>
      <c r="R138" s="57"/>
      <c r="S138" s="58"/>
      <c r="T138" s="20"/>
      <c r="U138" s="20"/>
      <c r="V138" s="56"/>
      <c r="W138" s="20"/>
      <c r="X138" s="20"/>
      <c r="Y138" s="17"/>
      <c r="Z138" s="20"/>
    </row>
    <row r="139" spans="3:26">
      <c r="C139" s="6"/>
      <c r="D139" s="48"/>
      <c r="E139" s="41"/>
      <c r="F139" s="6"/>
      <c r="H139" s="6"/>
      <c r="I139" s="55"/>
      <c r="J139" s="12"/>
      <c r="K139" s="20"/>
      <c r="L139" s="20"/>
      <c r="M139" s="20"/>
      <c r="N139" s="20"/>
      <c r="O139" s="20"/>
      <c r="P139" s="20"/>
      <c r="Q139" s="56"/>
      <c r="R139" s="57"/>
      <c r="S139" s="58"/>
      <c r="T139" s="20"/>
      <c r="U139" s="20"/>
      <c r="V139" s="56"/>
      <c r="W139" s="20"/>
      <c r="X139" s="20"/>
      <c r="Y139" s="17"/>
      <c r="Z139" s="20"/>
    </row>
    <row r="140" spans="3:26">
      <c r="C140" s="6"/>
      <c r="D140" s="48"/>
      <c r="E140" s="41"/>
      <c r="F140" s="6"/>
      <c r="H140" s="6"/>
      <c r="I140" s="55"/>
      <c r="J140" s="12"/>
      <c r="K140" s="20"/>
      <c r="L140" s="20"/>
      <c r="M140" s="20"/>
      <c r="N140" s="20"/>
      <c r="O140" s="20"/>
      <c r="P140" s="20"/>
      <c r="Q140" s="56"/>
      <c r="R140" s="57"/>
      <c r="S140" s="58"/>
      <c r="T140" s="20"/>
      <c r="U140" s="20"/>
      <c r="V140" s="56"/>
      <c r="W140" s="20"/>
      <c r="X140" s="20"/>
      <c r="Y140" s="17"/>
      <c r="Z140" s="20"/>
    </row>
    <row r="141" spans="3:26">
      <c r="C141" s="6"/>
      <c r="D141" s="48"/>
      <c r="E141" s="41"/>
      <c r="F141" s="6"/>
      <c r="H141" s="6"/>
      <c r="I141" s="55"/>
      <c r="J141" s="12"/>
      <c r="K141" s="20"/>
      <c r="L141" s="20"/>
      <c r="M141" s="20"/>
      <c r="N141" s="20"/>
      <c r="O141" s="20"/>
      <c r="P141" s="20"/>
      <c r="Q141" s="56"/>
      <c r="R141" s="57"/>
      <c r="S141" s="58"/>
      <c r="T141" s="20"/>
      <c r="U141" s="20"/>
      <c r="V141" s="56"/>
      <c r="W141" s="20"/>
      <c r="X141" s="20"/>
      <c r="Y141" s="17"/>
      <c r="Z141" s="20"/>
    </row>
    <row r="142" spans="3:26">
      <c r="C142" s="6"/>
      <c r="D142" s="48"/>
      <c r="E142" s="41"/>
      <c r="F142" s="6"/>
      <c r="H142" s="6"/>
      <c r="I142" s="55"/>
      <c r="J142" s="12"/>
      <c r="K142" s="20"/>
      <c r="L142" s="20"/>
      <c r="M142" s="20"/>
      <c r="N142" s="20"/>
      <c r="O142" s="20"/>
      <c r="P142" s="20"/>
      <c r="Q142" s="56"/>
      <c r="R142" s="57"/>
      <c r="S142" s="58"/>
      <c r="T142" s="20"/>
      <c r="U142" s="20"/>
      <c r="V142" s="56"/>
      <c r="W142" s="20"/>
      <c r="X142" s="20"/>
      <c r="Y142" s="17"/>
      <c r="Z142" s="20"/>
    </row>
    <row r="143" spans="3:26">
      <c r="C143" s="6"/>
      <c r="D143" s="48"/>
      <c r="E143" s="41"/>
      <c r="F143" s="6"/>
      <c r="H143" s="6"/>
      <c r="I143" s="55"/>
      <c r="J143" s="12"/>
      <c r="K143" s="20"/>
      <c r="L143" s="20"/>
      <c r="M143" s="20"/>
      <c r="N143" s="20"/>
      <c r="O143" s="20"/>
      <c r="P143" s="20"/>
      <c r="Q143" s="56"/>
      <c r="R143" s="57"/>
      <c r="S143" s="58"/>
      <c r="T143" s="20"/>
      <c r="U143" s="20"/>
      <c r="V143" s="56"/>
      <c r="W143" s="20"/>
      <c r="X143" s="20"/>
      <c r="Y143" s="17"/>
      <c r="Z143" s="20"/>
    </row>
    <row r="144" spans="3:26">
      <c r="C144" s="6"/>
      <c r="D144" s="48"/>
      <c r="E144" s="41"/>
      <c r="F144" s="6"/>
      <c r="H144" s="6"/>
      <c r="I144" s="55"/>
      <c r="J144" s="12"/>
      <c r="K144" s="20"/>
      <c r="L144" s="20"/>
      <c r="M144" s="20"/>
      <c r="N144" s="20"/>
      <c r="O144" s="20"/>
      <c r="P144" s="20"/>
      <c r="Q144" s="56"/>
      <c r="R144" s="57"/>
      <c r="S144" s="58"/>
      <c r="T144" s="20"/>
      <c r="U144" s="20"/>
      <c r="V144" s="56"/>
      <c r="W144" s="20"/>
      <c r="X144" s="20"/>
      <c r="Y144" s="17"/>
      <c r="Z144" s="20"/>
    </row>
    <row r="145" spans="3:26">
      <c r="C145" s="6"/>
      <c r="D145" s="48"/>
      <c r="E145" s="41"/>
      <c r="F145" s="6"/>
      <c r="H145" s="6"/>
      <c r="I145" s="55"/>
      <c r="J145" s="12"/>
      <c r="K145" s="20"/>
      <c r="L145" s="20"/>
      <c r="M145" s="20"/>
      <c r="N145" s="20"/>
      <c r="O145" s="20"/>
      <c r="P145" s="20"/>
      <c r="Q145" s="56"/>
      <c r="R145" s="57"/>
      <c r="S145" s="58"/>
      <c r="T145" s="20"/>
      <c r="U145" s="20"/>
      <c r="V145" s="56"/>
      <c r="W145" s="20"/>
      <c r="X145" s="20"/>
      <c r="Y145" s="17"/>
      <c r="Z145" s="20"/>
    </row>
    <row r="146" spans="3:26">
      <c r="C146" s="6"/>
      <c r="D146" s="48"/>
      <c r="E146" s="41"/>
      <c r="F146" s="6"/>
      <c r="H146" s="6"/>
      <c r="I146" s="55"/>
      <c r="J146" s="12"/>
      <c r="K146" s="20"/>
      <c r="L146" s="20"/>
      <c r="M146" s="20"/>
      <c r="N146" s="20"/>
      <c r="O146" s="20"/>
      <c r="P146" s="20"/>
      <c r="Q146" s="56"/>
      <c r="R146" s="57"/>
      <c r="S146" s="58"/>
      <c r="T146" s="20"/>
      <c r="U146" s="20"/>
      <c r="V146" s="56"/>
      <c r="W146" s="20"/>
      <c r="X146" s="20"/>
      <c r="Y146" s="17"/>
      <c r="Z146" s="20"/>
    </row>
    <row r="147" spans="3:26">
      <c r="C147" s="6"/>
      <c r="D147" s="48"/>
      <c r="E147" s="41"/>
      <c r="F147" s="6"/>
      <c r="H147" s="6"/>
      <c r="I147" s="55"/>
      <c r="J147" s="12"/>
      <c r="K147" s="20"/>
      <c r="L147" s="20"/>
      <c r="M147" s="20"/>
      <c r="N147" s="20"/>
      <c r="O147" s="20"/>
      <c r="P147" s="20"/>
      <c r="Q147" s="56"/>
      <c r="R147" s="57"/>
      <c r="S147" s="58"/>
      <c r="T147" s="20"/>
      <c r="U147" s="20"/>
      <c r="V147" s="56"/>
      <c r="W147" s="20"/>
      <c r="X147" s="20"/>
      <c r="Y147" s="17"/>
      <c r="Z147" s="20"/>
    </row>
    <row r="148" spans="3:26">
      <c r="C148" s="6"/>
      <c r="D148" s="48"/>
      <c r="E148" s="41"/>
      <c r="F148" s="6"/>
      <c r="H148" s="6"/>
      <c r="I148" s="55"/>
      <c r="J148" s="12"/>
      <c r="K148" s="20"/>
      <c r="L148" s="20"/>
      <c r="M148" s="20"/>
      <c r="N148" s="20"/>
      <c r="O148" s="20"/>
      <c r="P148" s="20"/>
      <c r="Q148" s="56"/>
      <c r="R148" s="57"/>
      <c r="S148" s="58"/>
      <c r="T148" s="20"/>
      <c r="U148" s="20"/>
      <c r="V148" s="56"/>
      <c r="W148" s="20"/>
      <c r="X148" s="20"/>
      <c r="Y148" s="17"/>
      <c r="Z148" s="20"/>
    </row>
    <row r="149" spans="3:26">
      <c r="C149" s="6"/>
      <c r="D149" s="48"/>
      <c r="E149" s="41"/>
      <c r="F149" s="6"/>
      <c r="H149" s="6"/>
      <c r="I149" s="55"/>
      <c r="J149" s="12"/>
      <c r="K149" s="20"/>
      <c r="L149" s="20"/>
      <c r="M149" s="20"/>
      <c r="N149" s="20"/>
      <c r="O149" s="20"/>
      <c r="P149" s="20"/>
      <c r="Q149" s="56"/>
      <c r="R149" s="57"/>
      <c r="S149" s="58"/>
      <c r="T149" s="20"/>
      <c r="U149" s="20"/>
      <c r="V149" s="56"/>
      <c r="W149" s="20"/>
      <c r="X149" s="20"/>
      <c r="Y149" s="17"/>
      <c r="Z149" s="20"/>
    </row>
    <row r="150" spans="3:26">
      <c r="C150" s="6"/>
      <c r="D150" s="48"/>
      <c r="E150" s="41"/>
      <c r="F150" s="6"/>
      <c r="H150" s="6"/>
      <c r="I150" s="55"/>
      <c r="J150" s="12"/>
      <c r="K150" s="20"/>
      <c r="L150" s="20"/>
      <c r="M150" s="20"/>
      <c r="N150" s="20"/>
      <c r="O150" s="20"/>
      <c r="P150" s="20"/>
      <c r="Q150" s="56"/>
      <c r="R150" s="57"/>
      <c r="S150" s="58"/>
      <c r="T150" s="20"/>
      <c r="U150" s="20"/>
      <c r="V150" s="56"/>
      <c r="W150" s="20"/>
      <c r="X150" s="20"/>
      <c r="Y150" s="17"/>
      <c r="Z150" s="20"/>
    </row>
    <row r="151" spans="3:26">
      <c r="C151" s="6"/>
      <c r="D151" s="48"/>
      <c r="E151" s="41"/>
      <c r="F151" s="6"/>
      <c r="H151" s="6"/>
      <c r="I151" s="55"/>
      <c r="J151" s="12"/>
      <c r="K151" s="20"/>
      <c r="L151" s="20"/>
      <c r="M151" s="20"/>
      <c r="N151" s="20"/>
      <c r="O151" s="20"/>
      <c r="P151" s="20"/>
      <c r="Q151" s="56"/>
      <c r="R151" s="57"/>
      <c r="S151" s="58"/>
      <c r="T151" s="20"/>
      <c r="U151" s="20"/>
      <c r="V151" s="56"/>
      <c r="W151" s="20"/>
      <c r="X151" s="20"/>
      <c r="Y151" s="17"/>
      <c r="Z151" s="20"/>
    </row>
    <row r="152" spans="3:26">
      <c r="C152" s="6"/>
      <c r="D152" s="48"/>
      <c r="E152" s="41"/>
      <c r="F152" s="6"/>
      <c r="H152" s="6"/>
      <c r="I152" s="55"/>
      <c r="J152" s="12"/>
      <c r="K152" s="20"/>
      <c r="L152" s="20"/>
      <c r="M152" s="20"/>
      <c r="N152" s="20"/>
      <c r="O152" s="20"/>
      <c r="P152" s="20"/>
      <c r="Q152" s="56"/>
      <c r="R152" s="57"/>
      <c r="S152" s="58"/>
      <c r="T152" s="20"/>
      <c r="U152" s="20"/>
      <c r="V152" s="56"/>
      <c r="W152" s="20"/>
      <c r="X152" s="20"/>
      <c r="Y152" s="17"/>
      <c r="Z152" s="20"/>
    </row>
    <row r="153" spans="3:26">
      <c r="C153" s="6"/>
      <c r="D153" s="48"/>
      <c r="E153" s="41"/>
      <c r="F153" s="6"/>
      <c r="H153" s="6"/>
      <c r="I153" s="55"/>
      <c r="J153" s="12"/>
      <c r="K153" s="20"/>
      <c r="L153" s="20"/>
      <c r="M153" s="20"/>
      <c r="N153" s="20"/>
      <c r="O153" s="20"/>
      <c r="P153" s="20"/>
      <c r="Q153" s="56"/>
      <c r="R153" s="57"/>
      <c r="S153" s="58"/>
      <c r="T153" s="20"/>
      <c r="U153" s="20"/>
      <c r="V153" s="56"/>
      <c r="W153" s="20"/>
      <c r="X153" s="20"/>
      <c r="Y153" s="17"/>
      <c r="Z153" s="20"/>
    </row>
    <row r="154" spans="3:26">
      <c r="C154" s="6"/>
      <c r="D154" s="48"/>
      <c r="E154" s="41"/>
      <c r="F154" s="6"/>
      <c r="H154" s="6"/>
      <c r="I154" s="55"/>
      <c r="J154" s="12"/>
      <c r="K154" s="20"/>
      <c r="L154" s="20"/>
      <c r="M154" s="20"/>
      <c r="N154" s="20"/>
      <c r="O154" s="20"/>
      <c r="P154" s="20"/>
      <c r="Q154" s="56"/>
      <c r="R154" s="57"/>
      <c r="S154" s="58"/>
      <c r="T154" s="20"/>
      <c r="U154" s="20"/>
      <c r="V154" s="56"/>
      <c r="W154" s="20"/>
      <c r="X154" s="20"/>
      <c r="Y154" s="17"/>
      <c r="Z154" s="20"/>
    </row>
    <row r="155" spans="3:26">
      <c r="C155" s="6"/>
      <c r="D155" s="48"/>
      <c r="E155" s="41"/>
      <c r="F155" s="6"/>
      <c r="H155" s="6"/>
      <c r="I155" s="55"/>
      <c r="J155" s="12"/>
      <c r="K155" s="20"/>
      <c r="L155" s="20"/>
      <c r="M155" s="20"/>
      <c r="N155" s="20"/>
      <c r="O155" s="20"/>
      <c r="P155" s="20"/>
      <c r="Q155" s="56"/>
      <c r="R155" s="57"/>
      <c r="S155" s="58"/>
      <c r="T155" s="20"/>
      <c r="U155" s="20"/>
      <c r="V155" s="56"/>
      <c r="W155" s="20"/>
      <c r="X155" s="20"/>
      <c r="Y155" s="17"/>
      <c r="Z155" s="20"/>
    </row>
    <row r="156" spans="3:26">
      <c r="C156" s="6"/>
      <c r="D156" s="48"/>
      <c r="E156" s="41"/>
      <c r="F156" s="6"/>
      <c r="H156" s="6"/>
      <c r="I156" s="55"/>
      <c r="J156" s="12"/>
      <c r="K156" s="20"/>
      <c r="L156" s="20"/>
      <c r="M156" s="20"/>
      <c r="N156" s="20"/>
      <c r="O156" s="20"/>
      <c r="P156" s="20"/>
      <c r="Q156" s="56"/>
      <c r="R156" s="57"/>
      <c r="S156" s="58"/>
      <c r="T156" s="20"/>
      <c r="U156" s="20"/>
      <c r="V156" s="56"/>
      <c r="W156" s="20"/>
      <c r="X156" s="20"/>
      <c r="Y156" s="17"/>
      <c r="Z156" s="20"/>
    </row>
    <row r="157" spans="3:26">
      <c r="C157" s="6"/>
      <c r="D157" s="48"/>
      <c r="E157" s="41"/>
      <c r="F157" s="6"/>
      <c r="H157" s="6"/>
      <c r="I157" s="55"/>
      <c r="J157" s="12"/>
      <c r="K157" s="20"/>
      <c r="L157" s="20"/>
      <c r="M157" s="20"/>
      <c r="N157" s="20"/>
      <c r="O157" s="20"/>
      <c r="P157" s="20"/>
      <c r="Q157" s="56"/>
      <c r="R157" s="57"/>
      <c r="S157" s="58"/>
      <c r="T157" s="20"/>
      <c r="U157" s="20"/>
      <c r="V157" s="56"/>
      <c r="W157" s="20"/>
      <c r="X157" s="20"/>
      <c r="Y157" s="17"/>
      <c r="Z157" s="20"/>
    </row>
    <row r="158" spans="3:26">
      <c r="C158" s="6"/>
      <c r="D158" s="48"/>
      <c r="E158" s="41"/>
      <c r="F158" s="6"/>
      <c r="H158" s="6"/>
      <c r="I158" s="55"/>
      <c r="J158" s="12"/>
      <c r="K158" s="20"/>
      <c r="L158" s="20"/>
      <c r="M158" s="20"/>
      <c r="N158" s="20"/>
      <c r="O158" s="20"/>
      <c r="P158" s="20"/>
      <c r="Q158" s="56"/>
      <c r="R158" s="57"/>
      <c r="S158" s="58"/>
      <c r="T158" s="20"/>
      <c r="U158" s="20"/>
      <c r="V158" s="56"/>
      <c r="W158" s="20"/>
      <c r="X158" s="20"/>
      <c r="Y158" s="17"/>
      <c r="Z158" s="20"/>
    </row>
    <row r="159" spans="3:26">
      <c r="C159" s="6"/>
      <c r="D159" s="48"/>
      <c r="E159" s="41"/>
      <c r="F159" s="6"/>
      <c r="H159" s="6"/>
      <c r="I159" s="55"/>
      <c r="J159" s="12"/>
      <c r="K159" s="20"/>
      <c r="L159" s="20"/>
      <c r="M159" s="20"/>
      <c r="N159" s="20"/>
      <c r="O159" s="20"/>
      <c r="P159" s="20"/>
      <c r="Q159" s="56"/>
      <c r="R159" s="57"/>
      <c r="S159" s="58"/>
      <c r="T159" s="20"/>
      <c r="U159" s="20"/>
      <c r="V159" s="56"/>
      <c r="W159" s="20"/>
      <c r="X159" s="20"/>
      <c r="Y159" s="17"/>
      <c r="Z159" s="20"/>
    </row>
    <row r="160" spans="3:26">
      <c r="C160" s="6"/>
      <c r="D160" s="48"/>
      <c r="E160" s="41"/>
      <c r="F160" s="6"/>
      <c r="H160" s="6"/>
      <c r="I160" s="55"/>
      <c r="J160" s="12"/>
      <c r="K160" s="20"/>
      <c r="L160" s="20"/>
      <c r="M160" s="20"/>
      <c r="N160" s="20"/>
      <c r="O160" s="20"/>
      <c r="P160" s="20"/>
      <c r="Q160" s="56"/>
      <c r="R160" s="57"/>
      <c r="S160" s="58"/>
      <c r="T160" s="20"/>
      <c r="U160" s="20"/>
      <c r="V160" s="56"/>
      <c r="W160" s="20"/>
      <c r="X160" s="20"/>
      <c r="Y160" s="17"/>
      <c r="Z160" s="20"/>
    </row>
    <row r="161" spans="3:26">
      <c r="C161" s="6"/>
      <c r="D161" s="48"/>
      <c r="E161" s="41"/>
      <c r="F161" s="6"/>
      <c r="H161" s="6"/>
      <c r="I161" s="55"/>
      <c r="J161" s="12"/>
      <c r="K161" s="20"/>
      <c r="L161" s="20"/>
      <c r="M161" s="20"/>
      <c r="N161" s="20"/>
      <c r="O161" s="20"/>
      <c r="P161" s="20"/>
      <c r="Q161" s="56"/>
      <c r="R161" s="57"/>
      <c r="S161" s="58"/>
      <c r="T161" s="20"/>
      <c r="U161" s="20"/>
      <c r="V161" s="56"/>
      <c r="W161" s="20"/>
      <c r="X161" s="20"/>
      <c r="Y161" s="17"/>
      <c r="Z161" s="20"/>
    </row>
    <row r="162" spans="3:26">
      <c r="C162" s="6"/>
      <c r="D162" s="48"/>
      <c r="E162" s="41"/>
      <c r="F162" s="6"/>
      <c r="H162" s="6"/>
      <c r="I162" s="55"/>
      <c r="J162" s="12"/>
      <c r="K162" s="20"/>
      <c r="L162" s="20"/>
      <c r="M162" s="20"/>
      <c r="N162" s="20"/>
      <c r="O162" s="20"/>
      <c r="P162" s="20"/>
      <c r="Q162" s="56"/>
      <c r="R162" s="57"/>
      <c r="S162" s="58"/>
      <c r="T162" s="20"/>
      <c r="U162" s="20"/>
      <c r="V162" s="56"/>
      <c r="W162" s="20"/>
      <c r="X162" s="20"/>
      <c r="Y162" s="17"/>
      <c r="Z162" s="20"/>
    </row>
    <row r="163" spans="3:26">
      <c r="C163" s="6"/>
      <c r="D163" s="48"/>
      <c r="E163" s="41"/>
      <c r="F163" s="6"/>
      <c r="H163" s="6"/>
      <c r="I163" s="55"/>
      <c r="J163" s="12"/>
      <c r="K163" s="20"/>
      <c r="L163" s="20"/>
      <c r="M163" s="20"/>
      <c r="N163" s="20"/>
      <c r="O163" s="20"/>
      <c r="P163" s="20"/>
      <c r="Q163" s="56"/>
      <c r="R163" s="57"/>
      <c r="S163" s="58"/>
      <c r="T163" s="20"/>
      <c r="U163" s="20"/>
      <c r="V163" s="56"/>
      <c r="W163" s="20"/>
      <c r="X163" s="20"/>
      <c r="Y163" s="17"/>
      <c r="Z163" s="20"/>
    </row>
    <row r="164" spans="3:26">
      <c r="C164" s="6"/>
      <c r="D164" s="48"/>
      <c r="E164" s="41"/>
      <c r="F164" s="6"/>
      <c r="H164" s="6"/>
      <c r="I164" s="55"/>
      <c r="J164" s="12"/>
      <c r="K164" s="20"/>
      <c r="L164" s="20"/>
      <c r="M164" s="20"/>
      <c r="N164" s="20"/>
      <c r="O164" s="20"/>
      <c r="P164" s="20"/>
      <c r="Q164" s="56"/>
      <c r="R164" s="57"/>
      <c r="S164" s="58"/>
      <c r="T164" s="20"/>
      <c r="U164" s="20"/>
      <c r="V164" s="56"/>
      <c r="W164" s="20"/>
      <c r="X164" s="20"/>
      <c r="Y164" s="17"/>
      <c r="Z164" s="20"/>
    </row>
    <row r="165" spans="3:26">
      <c r="C165" s="6"/>
      <c r="D165" s="48"/>
      <c r="E165" s="41"/>
      <c r="F165" s="6"/>
      <c r="H165" s="6"/>
      <c r="I165" s="55"/>
      <c r="J165" s="12"/>
      <c r="K165" s="20"/>
      <c r="L165" s="20"/>
      <c r="M165" s="20"/>
      <c r="N165" s="20"/>
      <c r="O165" s="20"/>
      <c r="P165" s="20"/>
      <c r="Q165" s="56"/>
      <c r="R165" s="57"/>
      <c r="S165" s="58"/>
      <c r="T165" s="20"/>
      <c r="U165" s="20"/>
      <c r="V165" s="56"/>
      <c r="W165" s="20"/>
      <c r="X165" s="20"/>
      <c r="Y165" s="17"/>
      <c r="Z165" s="20"/>
    </row>
    <row r="166" spans="3:26">
      <c r="C166" s="6"/>
      <c r="D166" s="48"/>
      <c r="E166" s="41"/>
      <c r="F166" s="6"/>
      <c r="H166" s="6"/>
      <c r="I166" s="55"/>
      <c r="J166" s="12"/>
      <c r="K166" s="20"/>
      <c r="L166" s="20"/>
      <c r="M166" s="20"/>
      <c r="N166" s="20"/>
      <c r="O166" s="20"/>
      <c r="P166" s="20"/>
      <c r="Q166" s="56"/>
      <c r="R166" s="57"/>
      <c r="S166" s="58"/>
      <c r="T166" s="20"/>
      <c r="U166" s="20"/>
      <c r="V166" s="56"/>
      <c r="W166" s="20"/>
      <c r="X166" s="20"/>
      <c r="Y166" s="17"/>
      <c r="Z166" s="20"/>
    </row>
    <row r="167" spans="3:26">
      <c r="C167" s="6"/>
      <c r="D167" s="48"/>
      <c r="E167" s="41"/>
      <c r="F167" s="6"/>
      <c r="H167" s="6"/>
      <c r="I167" s="55"/>
      <c r="J167" s="12"/>
      <c r="K167" s="20"/>
      <c r="L167" s="20"/>
      <c r="M167" s="20"/>
      <c r="N167" s="20"/>
      <c r="O167" s="20"/>
      <c r="P167" s="20"/>
      <c r="Q167" s="56"/>
      <c r="R167" s="57"/>
      <c r="S167" s="58"/>
      <c r="T167" s="20"/>
      <c r="U167" s="20"/>
      <c r="V167" s="56"/>
      <c r="W167" s="20"/>
      <c r="X167" s="20"/>
      <c r="Y167" s="17"/>
      <c r="Z167" s="20"/>
    </row>
    <row r="168" spans="3:26">
      <c r="C168" s="6"/>
      <c r="D168" s="48"/>
      <c r="E168" s="41"/>
      <c r="F168" s="6"/>
      <c r="H168" s="6"/>
      <c r="I168" s="55"/>
      <c r="J168" s="12"/>
      <c r="K168" s="20"/>
      <c r="L168" s="20"/>
      <c r="M168" s="20"/>
      <c r="N168" s="20"/>
      <c r="O168" s="20"/>
      <c r="P168" s="20"/>
      <c r="Q168" s="56"/>
      <c r="R168" s="57"/>
      <c r="S168" s="58"/>
      <c r="T168" s="20"/>
      <c r="U168" s="20"/>
      <c r="V168" s="56"/>
      <c r="W168" s="20"/>
      <c r="X168" s="20"/>
      <c r="Y168" s="17"/>
      <c r="Z168" s="20"/>
    </row>
    <row r="169" spans="3:26">
      <c r="C169" s="6"/>
      <c r="D169" s="48"/>
      <c r="E169" s="41"/>
      <c r="F169" s="6"/>
      <c r="H169" s="6"/>
      <c r="I169" s="55"/>
      <c r="J169" s="12"/>
      <c r="K169" s="20"/>
      <c r="L169" s="20"/>
      <c r="M169" s="20"/>
      <c r="N169" s="20"/>
      <c r="O169" s="20"/>
      <c r="P169" s="20"/>
      <c r="Q169" s="56"/>
      <c r="R169" s="57"/>
      <c r="S169" s="58"/>
      <c r="T169" s="20"/>
      <c r="U169" s="20"/>
      <c r="V169" s="56"/>
      <c r="W169" s="20"/>
      <c r="X169" s="20"/>
      <c r="Y169" s="17"/>
      <c r="Z169" s="20"/>
    </row>
    <row r="170" spans="3:26">
      <c r="C170" s="6"/>
      <c r="D170" s="48"/>
      <c r="E170" s="41"/>
      <c r="F170" s="6"/>
      <c r="H170" s="6"/>
      <c r="I170" s="55"/>
      <c r="J170" s="12"/>
      <c r="K170" s="20"/>
      <c r="L170" s="20"/>
      <c r="M170" s="20"/>
      <c r="N170" s="20"/>
      <c r="O170" s="20"/>
      <c r="P170" s="20"/>
      <c r="Q170" s="56"/>
      <c r="R170" s="57"/>
      <c r="S170" s="58"/>
      <c r="T170" s="20"/>
      <c r="U170" s="20"/>
      <c r="V170" s="56"/>
      <c r="W170" s="20"/>
      <c r="X170" s="20"/>
      <c r="Y170" s="17"/>
      <c r="Z170" s="20"/>
    </row>
    <row r="171" spans="3:26">
      <c r="C171" s="6"/>
      <c r="D171" s="48"/>
      <c r="E171" s="41"/>
      <c r="F171" s="6"/>
      <c r="H171" s="6"/>
      <c r="I171" s="55"/>
      <c r="J171" s="12"/>
      <c r="K171" s="20"/>
      <c r="L171" s="20"/>
      <c r="M171" s="20"/>
      <c r="N171" s="20"/>
      <c r="O171" s="20"/>
      <c r="P171" s="20"/>
      <c r="Q171" s="56"/>
      <c r="R171" s="57"/>
      <c r="S171" s="58"/>
      <c r="T171" s="20"/>
      <c r="U171" s="20"/>
      <c r="V171" s="56"/>
      <c r="W171" s="20"/>
      <c r="X171" s="20"/>
      <c r="Y171" s="17"/>
      <c r="Z171" s="20"/>
    </row>
    <row r="172" spans="3:26">
      <c r="C172" s="6"/>
      <c r="D172" s="48"/>
      <c r="E172" s="41"/>
      <c r="F172" s="6"/>
      <c r="H172" s="6"/>
      <c r="I172" s="55"/>
      <c r="J172" s="12"/>
      <c r="K172" s="20"/>
      <c r="L172" s="20"/>
      <c r="M172" s="20"/>
      <c r="N172" s="20"/>
      <c r="O172" s="20"/>
      <c r="P172" s="20"/>
      <c r="Q172" s="56"/>
      <c r="R172" s="57"/>
      <c r="S172" s="58"/>
      <c r="T172" s="20"/>
      <c r="U172" s="20"/>
      <c r="V172" s="56"/>
      <c r="W172" s="20"/>
      <c r="X172" s="20"/>
      <c r="Y172" s="17"/>
      <c r="Z172" s="20"/>
    </row>
    <row r="173" spans="3:26">
      <c r="C173" s="6"/>
      <c r="D173" s="48"/>
      <c r="E173" s="41"/>
      <c r="F173" s="6"/>
      <c r="H173" s="6"/>
      <c r="I173" s="55"/>
      <c r="J173" s="12"/>
      <c r="K173" s="20"/>
      <c r="L173" s="20"/>
      <c r="M173" s="20"/>
      <c r="N173" s="20"/>
      <c r="O173" s="20"/>
      <c r="P173" s="20"/>
      <c r="Q173" s="56"/>
      <c r="R173" s="57"/>
      <c r="S173" s="58"/>
      <c r="T173" s="20"/>
      <c r="U173" s="20"/>
      <c r="V173" s="56"/>
      <c r="W173" s="20"/>
      <c r="X173" s="20"/>
      <c r="Y173" s="17"/>
      <c r="Z173" s="20"/>
    </row>
    <row r="174" spans="3:26">
      <c r="C174" s="6"/>
      <c r="D174" s="48"/>
      <c r="E174" s="41"/>
      <c r="F174" s="6"/>
      <c r="H174" s="6"/>
      <c r="I174" s="55"/>
      <c r="J174" s="12"/>
      <c r="K174" s="20"/>
      <c r="L174" s="20"/>
      <c r="M174" s="20"/>
      <c r="N174" s="20"/>
      <c r="O174" s="20"/>
      <c r="P174" s="20"/>
      <c r="Q174" s="56"/>
      <c r="R174" s="57"/>
      <c r="S174" s="58"/>
      <c r="T174" s="20"/>
      <c r="U174" s="20"/>
      <c r="V174" s="56"/>
      <c r="W174" s="20"/>
      <c r="X174" s="20"/>
      <c r="Y174" s="17"/>
      <c r="Z174" s="20"/>
    </row>
    <row r="175" spans="3:26">
      <c r="C175" s="6"/>
      <c r="D175" s="48"/>
      <c r="E175" s="41"/>
      <c r="F175" s="6"/>
      <c r="H175" s="6"/>
      <c r="I175" s="55"/>
      <c r="J175" s="12"/>
      <c r="K175" s="20"/>
      <c r="L175" s="20"/>
      <c r="M175" s="20"/>
      <c r="N175" s="20"/>
      <c r="O175" s="20"/>
      <c r="P175" s="20"/>
      <c r="Q175" s="56"/>
      <c r="R175" s="57"/>
      <c r="S175" s="58"/>
      <c r="T175" s="20"/>
      <c r="U175" s="20"/>
      <c r="V175" s="56"/>
      <c r="W175" s="20"/>
      <c r="X175" s="20"/>
      <c r="Y175" s="17"/>
      <c r="Z175" s="20"/>
    </row>
    <row r="176" spans="3:26">
      <c r="C176" s="6"/>
      <c r="D176" s="48"/>
      <c r="E176" s="41"/>
      <c r="F176" s="6"/>
      <c r="H176" s="6"/>
      <c r="I176" s="55"/>
      <c r="J176" s="12"/>
      <c r="K176" s="20"/>
      <c r="L176" s="20"/>
      <c r="M176" s="20"/>
      <c r="N176" s="20"/>
      <c r="O176" s="20"/>
      <c r="P176" s="20"/>
      <c r="Q176" s="56"/>
      <c r="R176" s="57"/>
      <c r="S176" s="58"/>
      <c r="T176" s="20"/>
      <c r="U176" s="20"/>
      <c r="V176" s="56"/>
      <c r="W176" s="20"/>
      <c r="X176" s="20"/>
      <c r="Y176" s="17"/>
      <c r="Z176" s="20"/>
    </row>
    <row r="177" spans="3:26">
      <c r="C177" s="6"/>
      <c r="D177" s="48"/>
      <c r="E177" s="41"/>
      <c r="F177" s="6"/>
      <c r="H177" s="6"/>
      <c r="I177" s="55"/>
      <c r="J177" s="12"/>
      <c r="K177" s="20"/>
      <c r="L177" s="20"/>
      <c r="M177" s="20"/>
      <c r="N177" s="20"/>
      <c r="O177" s="20"/>
      <c r="P177" s="20"/>
      <c r="Q177" s="56"/>
      <c r="R177" s="57"/>
      <c r="S177" s="58"/>
      <c r="T177" s="20"/>
      <c r="U177" s="20"/>
      <c r="V177" s="56"/>
      <c r="W177" s="20"/>
      <c r="X177" s="20"/>
      <c r="Y177" s="17"/>
      <c r="Z177" s="20"/>
    </row>
    <row r="178" spans="3:26">
      <c r="C178" s="6"/>
      <c r="D178" s="48"/>
      <c r="E178" s="41"/>
      <c r="F178" s="6"/>
      <c r="H178" s="6"/>
      <c r="I178" s="55"/>
      <c r="J178" s="12"/>
      <c r="K178" s="20"/>
      <c r="L178" s="20"/>
      <c r="M178" s="20"/>
      <c r="N178" s="20"/>
      <c r="O178" s="20"/>
      <c r="P178" s="20"/>
      <c r="Q178" s="56"/>
      <c r="R178" s="57"/>
      <c r="S178" s="58"/>
      <c r="T178" s="20"/>
      <c r="U178" s="20"/>
      <c r="V178" s="56"/>
      <c r="W178" s="20"/>
      <c r="X178" s="20"/>
      <c r="Y178" s="17"/>
      <c r="Z178" s="20"/>
    </row>
    <row r="179" spans="3:26">
      <c r="C179" s="6"/>
      <c r="D179" s="48"/>
      <c r="E179" s="41"/>
      <c r="F179" s="6"/>
      <c r="H179" s="6"/>
      <c r="I179" s="55"/>
      <c r="J179" s="12"/>
      <c r="K179" s="20"/>
      <c r="L179" s="20"/>
      <c r="M179" s="20"/>
      <c r="N179" s="20"/>
      <c r="O179" s="20"/>
      <c r="P179" s="20"/>
      <c r="Q179" s="56"/>
      <c r="R179" s="57"/>
      <c r="S179" s="58"/>
      <c r="T179" s="20"/>
      <c r="U179" s="20"/>
      <c r="V179" s="56"/>
      <c r="W179" s="20"/>
      <c r="X179" s="20"/>
      <c r="Y179" s="17"/>
      <c r="Z179" s="20"/>
    </row>
    <row r="180" spans="3:26">
      <c r="C180" s="6"/>
      <c r="D180" s="48"/>
      <c r="E180" s="41"/>
      <c r="F180" s="6"/>
      <c r="H180" s="6"/>
      <c r="I180" s="55"/>
      <c r="J180" s="12"/>
      <c r="K180" s="20"/>
      <c r="L180" s="20"/>
      <c r="M180" s="20"/>
      <c r="N180" s="20"/>
      <c r="O180" s="20"/>
      <c r="P180" s="20"/>
      <c r="Q180" s="56"/>
      <c r="R180" s="57"/>
      <c r="S180" s="58"/>
      <c r="T180" s="20"/>
      <c r="U180" s="20"/>
      <c r="V180" s="56"/>
      <c r="W180" s="20"/>
      <c r="X180" s="20"/>
      <c r="Y180" s="17"/>
      <c r="Z180" s="20"/>
    </row>
    <row r="181" spans="3:26">
      <c r="C181" s="6"/>
      <c r="D181" s="48"/>
      <c r="E181" s="41"/>
      <c r="F181" s="6"/>
      <c r="H181" s="6"/>
      <c r="I181" s="55"/>
      <c r="J181" s="12"/>
      <c r="K181" s="20"/>
      <c r="L181" s="20"/>
      <c r="M181" s="20"/>
      <c r="N181" s="20"/>
      <c r="O181" s="20"/>
      <c r="P181" s="20"/>
      <c r="Q181" s="56"/>
      <c r="R181" s="57"/>
      <c r="S181" s="58"/>
      <c r="T181" s="20"/>
      <c r="U181" s="20"/>
      <c r="V181" s="56"/>
      <c r="W181" s="20"/>
      <c r="X181" s="20"/>
      <c r="Y181" s="17"/>
      <c r="Z181" s="20"/>
    </row>
    <row r="182" spans="3:26">
      <c r="C182" s="6"/>
      <c r="D182" s="48"/>
      <c r="E182" s="41"/>
      <c r="F182" s="6"/>
      <c r="H182" s="6"/>
      <c r="I182" s="55"/>
      <c r="J182" s="12"/>
      <c r="K182" s="20"/>
      <c r="L182" s="20"/>
      <c r="M182" s="20"/>
      <c r="N182" s="20"/>
      <c r="O182" s="20"/>
      <c r="P182" s="20"/>
      <c r="Q182" s="56"/>
      <c r="R182" s="57"/>
      <c r="S182" s="58"/>
      <c r="T182" s="20"/>
      <c r="U182" s="20"/>
      <c r="V182" s="56"/>
      <c r="W182" s="20"/>
      <c r="X182" s="20"/>
      <c r="Y182" s="17"/>
      <c r="Z182" s="20"/>
    </row>
    <row r="183" spans="3:26">
      <c r="C183" s="6"/>
      <c r="D183" s="48"/>
      <c r="E183" s="41"/>
      <c r="F183" s="6"/>
      <c r="H183" s="6"/>
      <c r="I183" s="55"/>
      <c r="J183" s="12"/>
      <c r="K183" s="20"/>
      <c r="L183" s="20"/>
      <c r="M183" s="20"/>
      <c r="N183" s="20"/>
      <c r="O183" s="20"/>
      <c r="P183" s="20"/>
      <c r="Q183" s="56"/>
      <c r="R183" s="57"/>
      <c r="S183" s="58"/>
      <c r="T183" s="20"/>
      <c r="U183" s="20"/>
      <c r="V183" s="56"/>
      <c r="W183" s="20"/>
      <c r="X183" s="20"/>
      <c r="Y183" s="17"/>
      <c r="Z183" s="20"/>
    </row>
    <row r="184" spans="3:26">
      <c r="C184" s="6"/>
      <c r="D184" s="48"/>
      <c r="E184" s="41"/>
      <c r="F184" s="6"/>
      <c r="H184" s="6"/>
      <c r="I184" s="55"/>
      <c r="J184" s="12"/>
      <c r="K184" s="20"/>
      <c r="L184" s="20"/>
      <c r="M184" s="20"/>
      <c r="N184" s="20"/>
      <c r="O184" s="20"/>
      <c r="P184" s="20"/>
      <c r="Q184" s="56"/>
      <c r="R184" s="57"/>
      <c r="S184" s="58"/>
      <c r="T184" s="20"/>
      <c r="U184" s="20"/>
      <c r="V184" s="56"/>
      <c r="W184" s="20"/>
      <c r="X184" s="20"/>
      <c r="Y184" s="17"/>
      <c r="Z184" s="20"/>
    </row>
    <row r="185" spans="3:26">
      <c r="C185" s="6"/>
      <c r="D185" s="48"/>
      <c r="E185" s="41"/>
      <c r="F185" s="6"/>
      <c r="H185" s="6"/>
      <c r="I185" s="55"/>
      <c r="J185" s="12"/>
      <c r="K185" s="20"/>
      <c r="L185" s="20"/>
      <c r="M185" s="20"/>
      <c r="N185" s="20"/>
      <c r="O185" s="20"/>
      <c r="P185" s="20"/>
      <c r="Q185" s="56"/>
      <c r="R185" s="57"/>
      <c r="S185" s="58"/>
      <c r="T185" s="20"/>
      <c r="U185" s="20"/>
      <c r="V185" s="56"/>
      <c r="W185" s="20"/>
      <c r="X185" s="20"/>
      <c r="Y185" s="17"/>
      <c r="Z185" s="20"/>
    </row>
    <row r="186" spans="3:26">
      <c r="C186" s="6"/>
      <c r="D186" s="48"/>
      <c r="E186" s="41"/>
      <c r="F186" s="6"/>
      <c r="H186" s="6"/>
      <c r="I186" s="55"/>
      <c r="J186" s="12"/>
      <c r="K186" s="20"/>
      <c r="L186" s="20"/>
      <c r="M186" s="20"/>
      <c r="N186" s="20"/>
      <c r="O186" s="20"/>
      <c r="P186" s="20"/>
      <c r="Q186" s="56"/>
      <c r="R186" s="57"/>
      <c r="S186" s="58"/>
      <c r="T186" s="20"/>
      <c r="U186" s="20"/>
      <c r="V186" s="56"/>
      <c r="W186" s="20"/>
      <c r="X186" s="20"/>
      <c r="Y186" s="17"/>
      <c r="Z186" s="20"/>
    </row>
    <row r="187" spans="3:26">
      <c r="C187" s="6"/>
      <c r="D187" s="48"/>
      <c r="E187" s="41"/>
      <c r="F187" s="6"/>
      <c r="H187" s="6"/>
      <c r="I187" s="55"/>
      <c r="J187" s="12"/>
      <c r="K187" s="20"/>
      <c r="L187" s="20"/>
      <c r="M187" s="20"/>
      <c r="N187" s="20"/>
      <c r="O187" s="20"/>
      <c r="P187" s="20"/>
      <c r="Q187" s="56"/>
      <c r="R187" s="57"/>
      <c r="S187" s="58"/>
      <c r="T187" s="20"/>
      <c r="U187" s="20"/>
      <c r="V187" s="56"/>
      <c r="W187" s="20"/>
      <c r="X187" s="20"/>
      <c r="Y187" s="17"/>
      <c r="Z187" s="20"/>
    </row>
    <row r="188" spans="3:26">
      <c r="C188" s="6"/>
      <c r="D188" s="48"/>
      <c r="E188" s="41"/>
      <c r="F188" s="6"/>
      <c r="H188" s="6"/>
      <c r="I188" s="55"/>
      <c r="J188" s="12"/>
      <c r="K188" s="20"/>
      <c r="L188" s="20"/>
      <c r="M188" s="20"/>
      <c r="N188" s="20"/>
      <c r="O188" s="20"/>
      <c r="P188" s="20"/>
      <c r="Q188" s="56"/>
      <c r="R188" s="57"/>
      <c r="S188" s="58"/>
      <c r="T188" s="20"/>
      <c r="U188" s="20"/>
      <c r="V188" s="56"/>
      <c r="W188" s="20"/>
      <c r="X188" s="20"/>
      <c r="Y188" s="17"/>
      <c r="Z188" s="20"/>
    </row>
    <row r="189" spans="3:26">
      <c r="C189" s="6"/>
      <c r="D189" s="48"/>
      <c r="E189" s="41"/>
      <c r="F189" s="6"/>
      <c r="H189" s="6"/>
      <c r="I189" s="55"/>
      <c r="J189" s="12"/>
      <c r="K189" s="20"/>
      <c r="L189" s="20"/>
      <c r="M189" s="20"/>
      <c r="N189" s="20"/>
      <c r="O189" s="20"/>
      <c r="P189" s="20"/>
      <c r="Q189" s="56"/>
      <c r="R189" s="57"/>
      <c r="S189" s="58"/>
      <c r="T189" s="20"/>
      <c r="U189" s="20"/>
      <c r="V189" s="56"/>
      <c r="W189" s="20"/>
      <c r="X189" s="20"/>
      <c r="Y189" s="17"/>
      <c r="Z189" s="20"/>
    </row>
    <row r="190" spans="3:26">
      <c r="C190" s="6"/>
      <c r="D190" s="48"/>
      <c r="E190" s="41"/>
      <c r="F190" s="6"/>
      <c r="H190" s="6"/>
      <c r="I190" s="55"/>
      <c r="J190" s="12"/>
      <c r="K190" s="20"/>
      <c r="L190" s="20"/>
      <c r="M190" s="20"/>
      <c r="N190" s="20"/>
      <c r="O190" s="20"/>
      <c r="P190" s="20"/>
      <c r="Q190" s="56"/>
      <c r="R190" s="57"/>
      <c r="S190" s="58"/>
      <c r="T190" s="20"/>
      <c r="U190" s="20"/>
      <c r="V190" s="56"/>
      <c r="W190" s="20"/>
      <c r="X190" s="20"/>
      <c r="Y190" s="17"/>
      <c r="Z190" s="20"/>
    </row>
    <row r="191" spans="3:26">
      <c r="C191" s="6"/>
      <c r="D191" s="48"/>
      <c r="E191" s="41"/>
      <c r="F191" s="6"/>
      <c r="H191" s="6"/>
      <c r="I191" s="55"/>
      <c r="J191" s="12"/>
      <c r="K191" s="20"/>
      <c r="L191" s="20"/>
      <c r="M191" s="20"/>
      <c r="N191" s="20"/>
      <c r="O191" s="20"/>
      <c r="P191" s="20"/>
      <c r="Q191" s="56"/>
      <c r="R191" s="57"/>
      <c r="S191" s="58"/>
      <c r="T191" s="20"/>
      <c r="U191" s="20"/>
      <c r="V191" s="56"/>
      <c r="W191" s="20"/>
      <c r="X191" s="20"/>
      <c r="Y191" s="17"/>
      <c r="Z191" s="20"/>
    </row>
    <row r="192" spans="3:26">
      <c r="C192" s="6"/>
      <c r="D192" s="48"/>
      <c r="E192" s="41"/>
      <c r="F192" s="6"/>
      <c r="H192" s="6"/>
      <c r="I192" s="55"/>
      <c r="J192" s="12"/>
      <c r="K192" s="20"/>
      <c r="L192" s="20"/>
      <c r="M192" s="20"/>
      <c r="N192" s="20"/>
      <c r="O192" s="20"/>
      <c r="P192" s="20"/>
      <c r="Q192" s="56"/>
      <c r="R192" s="57"/>
      <c r="S192" s="58"/>
      <c r="T192" s="20"/>
      <c r="U192" s="20"/>
      <c r="V192" s="56"/>
      <c r="W192" s="20"/>
      <c r="X192" s="20"/>
      <c r="Y192" s="17"/>
      <c r="Z192" s="20"/>
    </row>
    <row r="193" spans="3:26">
      <c r="C193" s="6"/>
      <c r="D193" s="48"/>
      <c r="E193" s="41"/>
      <c r="F193" s="6"/>
      <c r="H193" s="6"/>
      <c r="I193" s="55"/>
      <c r="J193" s="12"/>
      <c r="K193" s="20"/>
      <c r="L193" s="20"/>
      <c r="M193" s="20"/>
      <c r="N193" s="20"/>
      <c r="O193" s="20"/>
      <c r="P193" s="20"/>
      <c r="Q193" s="56"/>
      <c r="R193" s="57"/>
      <c r="S193" s="58"/>
      <c r="T193" s="20"/>
      <c r="U193" s="20"/>
      <c r="V193" s="56"/>
      <c r="W193" s="20"/>
      <c r="X193" s="20"/>
      <c r="Y193" s="17"/>
      <c r="Z193" s="20"/>
    </row>
    <row r="194" spans="3:26">
      <c r="C194" s="6"/>
      <c r="D194" s="48"/>
      <c r="E194" s="41"/>
      <c r="F194" s="6"/>
      <c r="H194" s="6"/>
      <c r="I194" s="55"/>
      <c r="J194" s="12"/>
      <c r="K194" s="20"/>
      <c r="L194" s="20"/>
      <c r="M194" s="20"/>
      <c r="N194" s="20"/>
      <c r="O194" s="20"/>
      <c r="P194" s="20"/>
      <c r="Q194" s="56"/>
      <c r="R194" s="57"/>
      <c r="S194" s="58"/>
      <c r="T194" s="20"/>
      <c r="U194" s="20"/>
      <c r="V194" s="56"/>
      <c r="W194" s="20"/>
      <c r="X194" s="20"/>
      <c r="Y194" s="17"/>
      <c r="Z194" s="20"/>
    </row>
    <row r="195" spans="3:26">
      <c r="C195" s="6"/>
      <c r="D195" s="48"/>
      <c r="E195" s="41"/>
      <c r="F195" s="6"/>
      <c r="H195" s="6"/>
      <c r="I195" s="55"/>
      <c r="J195" s="12"/>
      <c r="K195" s="20"/>
      <c r="L195" s="20"/>
      <c r="M195" s="20"/>
      <c r="N195" s="20"/>
      <c r="O195" s="20"/>
      <c r="P195" s="20"/>
      <c r="Q195" s="56"/>
      <c r="R195" s="57"/>
      <c r="S195" s="58"/>
      <c r="T195" s="20"/>
      <c r="U195" s="20"/>
      <c r="V195" s="56"/>
      <c r="W195" s="20"/>
      <c r="X195" s="20"/>
      <c r="Y195" s="17"/>
      <c r="Z195" s="20"/>
    </row>
    <row r="196" spans="3:26">
      <c r="C196" s="6"/>
      <c r="D196" s="48"/>
      <c r="E196" s="41"/>
      <c r="F196" s="6"/>
      <c r="H196" s="6"/>
      <c r="I196" s="55"/>
      <c r="J196" s="12"/>
      <c r="K196" s="20"/>
      <c r="L196" s="20"/>
      <c r="M196" s="20"/>
      <c r="N196" s="20"/>
      <c r="O196" s="20"/>
      <c r="P196" s="20"/>
      <c r="Q196" s="56"/>
      <c r="R196" s="57"/>
      <c r="S196" s="58"/>
      <c r="T196" s="20"/>
      <c r="U196" s="20"/>
      <c r="V196" s="56"/>
      <c r="W196" s="20"/>
      <c r="X196" s="20"/>
      <c r="Y196" s="17"/>
      <c r="Z196" s="20"/>
    </row>
    <row r="197" spans="3:26">
      <c r="C197" s="6"/>
      <c r="D197" s="48"/>
      <c r="E197" s="41"/>
      <c r="F197" s="6"/>
      <c r="H197" s="6"/>
      <c r="I197" s="55"/>
      <c r="J197" s="12"/>
      <c r="K197" s="20"/>
      <c r="L197" s="20"/>
      <c r="M197" s="20"/>
      <c r="N197" s="20"/>
      <c r="O197" s="20"/>
      <c r="P197" s="20"/>
      <c r="Q197" s="56"/>
      <c r="R197" s="57"/>
      <c r="S197" s="58"/>
      <c r="T197" s="20"/>
      <c r="U197" s="20"/>
      <c r="V197" s="56"/>
      <c r="W197" s="20"/>
      <c r="X197" s="20"/>
      <c r="Y197" s="17"/>
      <c r="Z197" s="20"/>
    </row>
    <row r="198" spans="3:26">
      <c r="C198" s="6"/>
      <c r="D198" s="48"/>
      <c r="E198" s="41"/>
      <c r="F198" s="6"/>
      <c r="H198" s="6"/>
      <c r="I198" s="55"/>
      <c r="J198" s="12"/>
      <c r="K198" s="20"/>
      <c r="L198" s="20"/>
      <c r="M198" s="20"/>
      <c r="N198" s="20"/>
      <c r="O198" s="20"/>
      <c r="P198" s="20"/>
      <c r="Q198" s="56"/>
      <c r="R198" s="57"/>
      <c r="S198" s="58"/>
      <c r="T198" s="20"/>
      <c r="U198" s="20"/>
      <c r="V198" s="56"/>
      <c r="W198" s="20"/>
      <c r="X198" s="20"/>
      <c r="Y198" s="17"/>
      <c r="Z198" s="20"/>
    </row>
    <row r="199" spans="3:26">
      <c r="C199" s="6"/>
      <c r="D199" s="48"/>
      <c r="E199" s="41"/>
      <c r="F199" s="6"/>
      <c r="H199" s="6"/>
      <c r="I199" s="55"/>
      <c r="J199" s="12"/>
      <c r="K199" s="20"/>
      <c r="L199" s="20"/>
      <c r="M199" s="20"/>
      <c r="N199" s="20"/>
      <c r="O199" s="20"/>
      <c r="P199" s="20"/>
      <c r="Q199" s="56"/>
      <c r="R199" s="57"/>
      <c r="S199" s="58"/>
      <c r="T199" s="20"/>
      <c r="U199" s="20"/>
      <c r="V199" s="56"/>
      <c r="W199" s="20"/>
      <c r="X199" s="20"/>
      <c r="Y199" s="17"/>
      <c r="Z199" s="20"/>
    </row>
    <row r="200" spans="3:26">
      <c r="C200" s="6"/>
      <c r="D200" s="48"/>
      <c r="E200" s="41"/>
      <c r="F200" s="6"/>
      <c r="H200" s="6"/>
      <c r="I200" s="55"/>
      <c r="J200" s="12"/>
      <c r="K200" s="20"/>
      <c r="L200" s="20"/>
      <c r="M200" s="20"/>
      <c r="N200" s="20"/>
      <c r="O200" s="20"/>
      <c r="P200" s="20"/>
      <c r="Q200" s="56"/>
      <c r="R200" s="57"/>
      <c r="S200" s="58"/>
      <c r="T200" s="20"/>
      <c r="U200" s="20"/>
      <c r="V200" s="56"/>
      <c r="W200" s="20"/>
      <c r="X200" s="20"/>
      <c r="Y200" s="17"/>
      <c r="Z200" s="20"/>
    </row>
    <row r="201" spans="3:26">
      <c r="C201" s="6"/>
      <c r="D201" s="48"/>
      <c r="E201" s="41"/>
      <c r="F201" s="6"/>
      <c r="H201" s="6"/>
      <c r="I201" s="55"/>
      <c r="J201" s="12"/>
      <c r="K201" s="20"/>
      <c r="L201" s="20"/>
      <c r="M201" s="20"/>
      <c r="N201" s="20"/>
      <c r="O201" s="20"/>
      <c r="P201" s="20"/>
      <c r="Q201" s="56"/>
      <c r="R201" s="57"/>
      <c r="S201" s="58"/>
      <c r="T201" s="20"/>
      <c r="U201" s="20"/>
      <c r="V201" s="56"/>
      <c r="W201" s="20"/>
      <c r="X201" s="20"/>
      <c r="Y201" s="17"/>
      <c r="Z201" s="20"/>
    </row>
    <row r="202" spans="3:26">
      <c r="C202" s="6"/>
      <c r="D202" s="48"/>
      <c r="E202" s="41"/>
      <c r="F202" s="6"/>
      <c r="H202" s="6"/>
      <c r="I202" s="55"/>
      <c r="J202" s="12"/>
      <c r="K202" s="20"/>
      <c r="L202" s="20"/>
      <c r="M202" s="20"/>
      <c r="N202" s="20"/>
      <c r="O202" s="20"/>
      <c r="P202" s="20"/>
      <c r="Q202" s="56"/>
      <c r="R202" s="57"/>
      <c r="S202" s="58"/>
      <c r="T202" s="20"/>
      <c r="U202" s="20"/>
      <c r="V202" s="56"/>
      <c r="W202" s="20"/>
      <c r="X202" s="20"/>
      <c r="Y202" s="17"/>
      <c r="Z202" s="20"/>
    </row>
    <row r="203" spans="3:26">
      <c r="C203" s="6"/>
      <c r="D203" s="48"/>
      <c r="E203" s="41"/>
      <c r="F203" s="6"/>
      <c r="H203" s="6"/>
      <c r="I203" s="55"/>
      <c r="J203" s="12"/>
      <c r="K203" s="20"/>
      <c r="L203" s="20"/>
      <c r="M203" s="20"/>
      <c r="N203" s="20"/>
      <c r="O203" s="20"/>
      <c r="P203" s="20"/>
      <c r="Q203" s="56"/>
      <c r="R203" s="57"/>
      <c r="S203" s="58"/>
      <c r="T203" s="20"/>
      <c r="U203" s="20"/>
      <c r="V203" s="56"/>
      <c r="W203" s="20"/>
      <c r="X203" s="20"/>
      <c r="Y203" s="17"/>
      <c r="Z203" s="20"/>
    </row>
    <row r="204" spans="3:26">
      <c r="C204" s="6"/>
      <c r="D204" s="48"/>
      <c r="E204" s="41"/>
      <c r="F204" s="6"/>
      <c r="H204" s="6"/>
      <c r="I204" s="55"/>
      <c r="J204" s="12"/>
      <c r="K204" s="20"/>
      <c r="L204" s="20"/>
      <c r="M204" s="20"/>
      <c r="N204" s="20"/>
      <c r="O204" s="20"/>
      <c r="P204" s="20"/>
      <c r="Q204" s="56"/>
      <c r="R204" s="57"/>
      <c r="S204" s="58"/>
      <c r="T204" s="20"/>
      <c r="U204" s="20"/>
      <c r="V204" s="56"/>
      <c r="W204" s="20"/>
      <c r="X204" s="20"/>
      <c r="Y204" s="17"/>
      <c r="Z204" s="20"/>
    </row>
    <row r="205" spans="3:26">
      <c r="C205" s="6"/>
      <c r="D205" s="48"/>
      <c r="E205" s="41"/>
      <c r="F205" s="6"/>
      <c r="H205" s="6"/>
      <c r="I205" s="55"/>
      <c r="J205" s="12"/>
      <c r="K205" s="20"/>
      <c r="L205" s="20"/>
      <c r="M205" s="20"/>
      <c r="N205" s="20"/>
      <c r="O205" s="20"/>
      <c r="P205" s="20"/>
      <c r="Q205" s="56"/>
      <c r="R205" s="57"/>
      <c r="S205" s="58"/>
      <c r="T205" s="20"/>
      <c r="U205" s="20"/>
      <c r="V205" s="56"/>
      <c r="W205" s="20"/>
      <c r="X205" s="20"/>
      <c r="Y205" s="17"/>
      <c r="Z205" s="20"/>
    </row>
    <row r="206" spans="3:26">
      <c r="C206" s="6"/>
      <c r="D206" s="48"/>
      <c r="E206" s="41"/>
      <c r="F206" s="6"/>
      <c r="H206" s="6"/>
      <c r="I206" s="55"/>
      <c r="J206" s="12"/>
      <c r="K206" s="20"/>
      <c r="L206" s="20"/>
      <c r="M206" s="20"/>
      <c r="N206" s="20"/>
      <c r="O206" s="20"/>
      <c r="P206" s="20"/>
      <c r="Q206" s="56"/>
      <c r="R206" s="57"/>
      <c r="S206" s="58"/>
      <c r="T206" s="20"/>
      <c r="U206" s="20"/>
      <c r="V206" s="56"/>
      <c r="W206" s="20"/>
      <c r="X206" s="20"/>
      <c r="Y206" s="17"/>
      <c r="Z206" s="20"/>
    </row>
    <row r="207" spans="3:26">
      <c r="C207" s="6"/>
      <c r="D207" s="48"/>
      <c r="E207" s="41"/>
      <c r="F207" s="6"/>
      <c r="H207" s="6"/>
      <c r="I207" s="55"/>
      <c r="J207" s="12"/>
      <c r="K207" s="20"/>
      <c r="L207" s="20"/>
      <c r="M207" s="20"/>
      <c r="N207" s="20"/>
      <c r="O207" s="20"/>
      <c r="P207" s="20"/>
      <c r="Q207" s="56"/>
      <c r="R207" s="57"/>
      <c r="S207" s="58"/>
      <c r="T207" s="20"/>
      <c r="U207" s="20"/>
      <c r="V207" s="56"/>
      <c r="W207" s="20"/>
      <c r="X207" s="20"/>
      <c r="Y207" s="17"/>
      <c r="Z207" s="20"/>
    </row>
    <row r="208" spans="3:26">
      <c r="C208" s="6"/>
      <c r="D208" s="48"/>
      <c r="E208" s="41"/>
      <c r="F208" s="6"/>
      <c r="H208" s="6"/>
      <c r="I208" s="55"/>
      <c r="J208" s="12"/>
      <c r="K208" s="20"/>
      <c r="L208" s="20"/>
      <c r="M208" s="20"/>
      <c r="N208" s="20"/>
      <c r="O208" s="20"/>
      <c r="P208" s="20"/>
      <c r="Q208" s="56"/>
      <c r="R208" s="57"/>
      <c r="S208" s="58"/>
      <c r="T208" s="20"/>
      <c r="U208" s="20"/>
      <c r="V208" s="56"/>
      <c r="W208" s="20"/>
      <c r="X208" s="20"/>
      <c r="Y208" s="17"/>
      <c r="Z208" s="20"/>
    </row>
    <row r="209" spans="3:26">
      <c r="C209" s="6"/>
      <c r="D209" s="48"/>
      <c r="E209" s="41"/>
      <c r="F209" s="6"/>
      <c r="H209" s="6"/>
      <c r="I209" s="55"/>
      <c r="J209" s="12"/>
      <c r="K209" s="20"/>
      <c r="L209" s="20"/>
      <c r="M209" s="20"/>
      <c r="N209" s="20"/>
      <c r="O209" s="20"/>
      <c r="P209" s="20"/>
      <c r="Q209" s="56"/>
      <c r="R209" s="57"/>
      <c r="S209" s="58"/>
      <c r="T209" s="20"/>
      <c r="U209" s="20"/>
      <c r="V209" s="56"/>
      <c r="W209" s="20"/>
      <c r="X209" s="20"/>
      <c r="Y209" s="17"/>
      <c r="Z209" s="20"/>
    </row>
    <row r="210" spans="3:26">
      <c r="C210" s="6"/>
      <c r="D210" s="48"/>
      <c r="E210" s="41"/>
      <c r="F210" s="6"/>
      <c r="H210" s="6"/>
      <c r="I210" s="55"/>
      <c r="J210" s="12"/>
      <c r="K210" s="20"/>
      <c r="L210" s="20"/>
      <c r="M210" s="20"/>
      <c r="N210" s="20"/>
      <c r="O210" s="20"/>
      <c r="P210" s="20"/>
      <c r="Q210" s="56"/>
      <c r="R210" s="57"/>
      <c r="S210" s="58"/>
      <c r="T210" s="20"/>
      <c r="U210" s="20"/>
      <c r="V210" s="56"/>
      <c r="W210" s="20"/>
      <c r="X210" s="20"/>
      <c r="Y210" s="17"/>
      <c r="Z210" s="20"/>
    </row>
    <row r="211" spans="3:26">
      <c r="C211" s="6"/>
      <c r="D211" s="48"/>
      <c r="E211" s="41"/>
      <c r="F211" s="6"/>
      <c r="H211" s="6"/>
      <c r="I211" s="55"/>
      <c r="J211" s="12"/>
      <c r="K211" s="20"/>
      <c r="L211" s="20"/>
      <c r="M211" s="20"/>
      <c r="N211" s="20"/>
      <c r="O211" s="20"/>
      <c r="P211" s="20"/>
      <c r="Q211" s="56"/>
      <c r="R211" s="57"/>
      <c r="S211" s="58"/>
      <c r="T211" s="20"/>
      <c r="U211" s="20"/>
      <c r="V211" s="56"/>
      <c r="W211" s="20"/>
      <c r="X211" s="20"/>
      <c r="Y211" s="17"/>
      <c r="Z211" s="20"/>
    </row>
    <row r="212" spans="3:26">
      <c r="C212" s="6"/>
      <c r="D212" s="48"/>
      <c r="E212" s="41"/>
      <c r="F212" s="6"/>
      <c r="H212" s="6"/>
      <c r="I212" s="55"/>
      <c r="J212" s="12"/>
      <c r="K212" s="20"/>
      <c r="L212" s="20"/>
      <c r="M212" s="20"/>
      <c r="N212" s="20"/>
      <c r="O212" s="20"/>
      <c r="P212" s="20"/>
      <c r="Q212" s="56"/>
      <c r="R212" s="57"/>
      <c r="S212" s="58"/>
      <c r="T212" s="20"/>
      <c r="U212" s="20"/>
      <c r="V212" s="56"/>
      <c r="W212" s="20"/>
      <c r="X212" s="20"/>
      <c r="Y212" s="17"/>
      <c r="Z212" s="20"/>
    </row>
    <row r="213" spans="3:26">
      <c r="C213" s="6"/>
      <c r="D213" s="48"/>
      <c r="E213" s="41"/>
      <c r="F213" s="6"/>
      <c r="H213" s="6"/>
      <c r="I213" s="55"/>
      <c r="J213" s="12"/>
      <c r="K213" s="20"/>
      <c r="L213" s="20"/>
      <c r="M213" s="20"/>
      <c r="N213" s="20"/>
      <c r="O213" s="20"/>
      <c r="P213" s="20"/>
      <c r="Q213" s="56"/>
      <c r="R213" s="57"/>
      <c r="S213" s="58"/>
      <c r="T213" s="20"/>
      <c r="U213" s="20"/>
      <c r="V213" s="56"/>
      <c r="W213" s="20"/>
      <c r="X213" s="20"/>
      <c r="Y213" s="17"/>
      <c r="Z213" s="20"/>
    </row>
    <row r="214" spans="3:26">
      <c r="C214" s="6"/>
      <c r="D214" s="48"/>
      <c r="E214" s="41"/>
      <c r="F214" s="6"/>
      <c r="H214" s="6"/>
      <c r="I214" s="55"/>
      <c r="J214" s="12"/>
      <c r="K214" s="20"/>
      <c r="L214" s="20"/>
      <c r="M214" s="20"/>
      <c r="N214" s="20"/>
      <c r="O214" s="20"/>
      <c r="P214" s="20"/>
      <c r="Q214" s="56"/>
      <c r="R214" s="57"/>
      <c r="S214" s="58"/>
      <c r="T214" s="20"/>
      <c r="U214" s="20"/>
      <c r="V214" s="56"/>
      <c r="W214" s="20"/>
      <c r="X214" s="20"/>
      <c r="Y214" s="17"/>
      <c r="Z214" s="20"/>
    </row>
    <row r="215" spans="3:26">
      <c r="C215" s="6"/>
      <c r="D215" s="48"/>
      <c r="E215" s="41"/>
      <c r="F215" s="6"/>
      <c r="H215" s="6"/>
      <c r="I215" s="55"/>
      <c r="J215" s="12"/>
      <c r="K215" s="20"/>
      <c r="L215" s="20"/>
      <c r="M215" s="20"/>
      <c r="N215" s="20"/>
      <c r="O215" s="20"/>
      <c r="P215" s="20"/>
      <c r="Q215" s="56"/>
      <c r="R215" s="57"/>
      <c r="S215" s="58"/>
      <c r="T215" s="20"/>
      <c r="U215" s="20"/>
      <c r="V215" s="56"/>
      <c r="W215" s="20"/>
      <c r="X215" s="20"/>
      <c r="Y215" s="17"/>
      <c r="Z215" s="20"/>
    </row>
    <row r="216" spans="3:26">
      <c r="C216" s="6"/>
      <c r="D216" s="48"/>
      <c r="E216" s="41"/>
      <c r="F216" s="6"/>
      <c r="H216" s="6"/>
      <c r="I216" s="55"/>
      <c r="J216" s="12"/>
      <c r="K216" s="20"/>
      <c r="L216" s="20"/>
      <c r="M216" s="20"/>
      <c r="N216" s="20"/>
      <c r="O216" s="20"/>
      <c r="P216" s="20"/>
      <c r="Q216" s="56"/>
      <c r="R216" s="57"/>
      <c r="S216" s="58"/>
      <c r="T216" s="20"/>
      <c r="U216" s="20"/>
      <c r="V216" s="56"/>
      <c r="W216" s="20"/>
      <c r="X216" s="20"/>
      <c r="Y216" s="17"/>
      <c r="Z216" s="20"/>
    </row>
    <row r="217" spans="3:26">
      <c r="C217" s="6"/>
      <c r="D217" s="48"/>
      <c r="E217" s="41"/>
      <c r="F217" s="6"/>
      <c r="H217" s="6"/>
      <c r="I217" s="55"/>
      <c r="J217" s="12"/>
      <c r="K217" s="20"/>
      <c r="L217" s="20"/>
      <c r="M217" s="20"/>
      <c r="N217" s="20"/>
      <c r="O217" s="20"/>
      <c r="P217" s="20"/>
      <c r="Q217" s="56"/>
      <c r="R217" s="57"/>
      <c r="S217" s="58"/>
      <c r="T217" s="20"/>
      <c r="U217" s="20"/>
      <c r="V217" s="56"/>
      <c r="W217" s="20"/>
      <c r="X217" s="20"/>
      <c r="Y217" s="17"/>
      <c r="Z217" s="20"/>
    </row>
    <row r="218" spans="3:26">
      <c r="C218" s="6"/>
      <c r="D218" s="48"/>
      <c r="E218" s="41"/>
      <c r="F218" s="6"/>
      <c r="H218" s="6"/>
      <c r="I218" s="55"/>
      <c r="J218" s="12"/>
      <c r="K218" s="20"/>
      <c r="L218" s="20"/>
      <c r="M218" s="20"/>
      <c r="N218" s="20"/>
      <c r="O218" s="20"/>
      <c r="P218" s="20"/>
      <c r="Q218" s="56"/>
      <c r="R218" s="57"/>
      <c r="S218" s="58"/>
      <c r="T218" s="20"/>
      <c r="U218" s="20"/>
      <c r="V218" s="56"/>
      <c r="W218" s="20"/>
      <c r="X218" s="20"/>
      <c r="Y218" s="17"/>
      <c r="Z218" s="20"/>
    </row>
    <row r="219" spans="3:26">
      <c r="C219" s="6"/>
      <c r="D219" s="48"/>
      <c r="E219" s="41"/>
      <c r="F219" s="6"/>
      <c r="H219" s="6"/>
      <c r="I219" s="55"/>
      <c r="J219" s="12"/>
      <c r="K219" s="20"/>
      <c r="L219" s="20"/>
      <c r="M219" s="20"/>
      <c r="N219" s="20"/>
      <c r="O219" s="20"/>
      <c r="P219" s="20"/>
      <c r="Q219" s="56"/>
      <c r="R219" s="57"/>
      <c r="S219" s="58"/>
      <c r="T219" s="20"/>
      <c r="U219" s="20"/>
      <c r="V219" s="56"/>
      <c r="W219" s="20"/>
      <c r="X219" s="20"/>
      <c r="Y219" s="17"/>
      <c r="Z219" s="20"/>
    </row>
    <row r="220" spans="3:26">
      <c r="C220" s="6"/>
      <c r="D220" s="48"/>
      <c r="E220" s="41"/>
      <c r="F220" s="6"/>
      <c r="H220" s="6"/>
      <c r="I220" s="55"/>
      <c r="J220" s="12"/>
      <c r="K220" s="20"/>
      <c r="L220" s="20"/>
      <c r="M220" s="20"/>
      <c r="N220" s="20"/>
      <c r="O220" s="20"/>
      <c r="P220" s="20"/>
      <c r="Q220" s="56"/>
      <c r="R220" s="57"/>
      <c r="S220" s="58"/>
      <c r="T220" s="20"/>
      <c r="U220" s="20"/>
      <c r="V220" s="56"/>
      <c r="W220" s="20"/>
      <c r="X220" s="20"/>
      <c r="Y220" s="17"/>
      <c r="Z220" s="20"/>
    </row>
    <row r="221" spans="3:26">
      <c r="C221" s="6"/>
      <c r="D221" s="48"/>
      <c r="E221" s="41"/>
      <c r="F221" s="6"/>
      <c r="H221" s="6"/>
      <c r="I221" s="55"/>
      <c r="J221" s="12"/>
      <c r="K221" s="20"/>
      <c r="L221" s="20"/>
      <c r="M221" s="20"/>
      <c r="N221" s="20"/>
      <c r="O221" s="20"/>
      <c r="P221" s="20"/>
      <c r="Q221" s="56"/>
      <c r="R221" s="57"/>
      <c r="S221" s="58"/>
      <c r="T221" s="20"/>
      <c r="U221" s="20"/>
      <c r="V221" s="56"/>
      <c r="W221" s="20"/>
      <c r="X221" s="20"/>
      <c r="Y221" s="17"/>
      <c r="Z221" s="20"/>
    </row>
    <row r="222" spans="3:26">
      <c r="C222" s="6"/>
      <c r="D222" s="48"/>
      <c r="E222" s="41"/>
      <c r="F222" s="6"/>
      <c r="H222" s="6"/>
      <c r="I222" s="55"/>
      <c r="J222" s="12"/>
      <c r="K222" s="20"/>
      <c r="L222" s="20"/>
      <c r="M222" s="20"/>
      <c r="N222" s="20"/>
      <c r="O222" s="20"/>
      <c r="P222" s="20"/>
      <c r="Q222" s="56"/>
      <c r="R222" s="57"/>
      <c r="S222" s="58"/>
      <c r="T222" s="20"/>
      <c r="U222" s="20"/>
      <c r="V222" s="56"/>
      <c r="W222" s="20"/>
      <c r="X222" s="20"/>
      <c r="Y222" s="17"/>
      <c r="Z222" s="20"/>
    </row>
    <row r="223" spans="3:26">
      <c r="C223" s="6"/>
      <c r="D223" s="48"/>
      <c r="E223" s="41"/>
      <c r="F223" s="6"/>
      <c r="H223" s="6"/>
      <c r="I223" s="55"/>
      <c r="J223" s="12"/>
      <c r="K223" s="20"/>
      <c r="L223" s="20"/>
      <c r="M223" s="20"/>
      <c r="N223" s="20"/>
      <c r="O223" s="20"/>
      <c r="P223" s="20"/>
      <c r="Q223" s="56"/>
      <c r="R223" s="57"/>
      <c r="S223" s="58"/>
      <c r="T223" s="20"/>
      <c r="U223" s="20"/>
      <c r="V223" s="56"/>
      <c r="W223" s="20"/>
      <c r="X223" s="20"/>
      <c r="Y223" s="17"/>
      <c r="Z223" s="20"/>
    </row>
    <row r="224" spans="3:26">
      <c r="C224" s="6"/>
      <c r="D224" s="48"/>
      <c r="E224" s="41"/>
      <c r="F224" s="6"/>
      <c r="H224" s="6"/>
      <c r="I224" s="55"/>
      <c r="J224" s="12"/>
      <c r="K224" s="20"/>
      <c r="L224" s="20"/>
      <c r="M224" s="20"/>
      <c r="N224" s="20"/>
      <c r="O224" s="20"/>
      <c r="P224" s="20"/>
      <c r="Q224" s="56"/>
      <c r="R224" s="57"/>
      <c r="S224" s="58"/>
      <c r="T224" s="20"/>
      <c r="U224" s="20"/>
      <c r="V224" s="56"/>
      <c r="W224" s="20"/>
      <c r="X224" s="20"/>
      <c r="Y224" s="17"/>
      <c r="Z224" s="20"/>
    </row>
    <row r="225" spans="3:26">
      <c r="C225" s="6"/>
      <c r="D225" s="48"/>
      <c r="E225" s="41"/>
      <c r="F225" s="6"/>
      <c r="H225" s="6"/>
      <c r="I225" s="55"/>
      <c r="J225" s="12"/>
      <c r="K225" s="20"/>
      <c r="L225" s="20"/>
      <c r="M225" s="20"/>
      <c r="N225" s="20"/>
      <c r="O225" s="20"/>
      <c r="P225" s="20"/>
      <c r="Q225" s="56"/>
      <c r="R225" s="57"/>
      <c r="S225" s="58"/>
      <c r="T225" s="20"/>
      <c r="U225" s="20"/>
      <c r="V225" s="56"/>
      <c r="W225" s="20"/>
      <c r="X225" s="20"/>
      <c r="Y225" s="17"/>
      <c r="Z225" s="20"/>
    </row>
    <row r="226" spans="3:26">
      <c r="C226" s="6"/>
      <c r="D226" s="48"/>
      <c r="E226" s="41"/>
      <c r="F226" s="6"/>
      <c r="H226" s="6"/>
      <c r="I226" s="55"/>
      <c r="J226" s="12"/>
      <c r="K226" s="20"/>
      <c r="L226" s="20"/>
      <c r="M226" s="20"/>
      <c r="N226" s="20"/>
      <c r="O226" s="20"/>
      <c r="P226" s="20"/>
      <c r="Q226" s="56"/>
      <c r="R226" s="57"/>
      <c r="S226" s="58"/>
      <c r="T226" s="20"/>
      <c r="U226" s="20"/>
      <c r="V226" s="56"/>
      <c r="W226" s="20"/>
      <c r="X226" s="20"/>
      <c r="Y226" s="17"/>
      <c r="Z226" s="20"/>
    </row>
    <row r="227" spans="3:26">
      <c r="C227" s="6"/>
      <c r="D227" s="48"/>
      <c r="E227" s="41"/>
      <c r="F227" s="6"/>
      <c r="H227" s="6"/>
      <c r="I227" s="55"/>
      <c r="J227" s="12"/>
      <c r="K227" s="20"/>
      <c r="L227" s="20"/>
      <c r="M227" s="20"/>
      <c r="N227" s="20"/>
      <c r="O227" s="20"/>
      <c r="P227" s="20"/>
      <c r="Q227" s="56"/>
      <c r="R227" s="57"/>
      <c r="S227" s="58"/>
      <c r="T227" s="20"/>
      <c r="U227" s="20"/>
      <c r="V227" s="56"/>
      <c r="W227" s="20"/>
      <c r="X227" s="20"/>
      <c r="Y227" s="17"/>
      <c r="Z227" s="20"/>
    </row>
    <row r="228" spans="3:26">
      <c r="C228" s="6"/>
      <c r="D228" s="48"/>
      <c r="E228" s="41"/>
      <c r="F228" s="6"/>
      <c r="H228" s="6"/>
      <c r="I228" s="55"/>
      <c r="J228" s="12"/>
      <c r="K228" s="20"/>
      <c r="L228" s="20"/>
      <c r="M228" s="20"/>
      <c r="N228" s="20"/>
      <c r="O228" s="20"/>
      <c r="P228" s="20"/>
      <c r="Q228" s="56"/>
      <c r="R228" s="57"/>
      <c r="S228" s="58"/>
      <c r="T228" s="20"/>
      <c r="U228" s="20"/>
      <c r="V228" s="56"/>
      <c r="W228" s="20"/>
      <c r="X228" s="20"/>
      <c r="Y228" s="17"/>
      <c r="Z228" s="20"/>
    </row>
    <row r="229" spans="3:26">
      <c r="C229" s="6"/>
      <c r="D229" s="48"/>
      <c r="E229" s="41"/>
      <c r="F229" s="6"/>
      <c r="H229" s="6"/>
      <c r="I229" s="55"/>
      <c r="J229" s="12"/>
      <c r="K229" s="20"/>
      <c r="L229" s="20"/>
      <c r="M229" s="20"/>
      <c r="N229" s="20"/>
      <c r="O229" s="20"/>
      <c r="P229" s="20"/>
      <c r="Q229" s="56"/>
      <c r="R229" s="57"/>
      <c r="S229" s="58"/>
      <c r="T229" s="20"/>
      <c r="U229" s="20"/>
      <c r="V229" s="56"/>
      <c r="W229" s="20"/>
      <c r="X229" s="20"/>
      <c r="Y229" s="17"/>
      <c r="Z229" s="20"/>
    </row>
    <row r="230" spans="3:26">
      <c r="C230" s="6"/>
      <c r="D230" s="48"/>
      <c r="E230" s="41"/>
      <c r="F230" s="6"/>
      <c r="H230" s="6"/>
      <c r="I230" s="55"/>
      <c r="J230" s="12"/>
      <c r="K230" s="20"/>
      <c r="L230" s="20"/>
      <c r="M230" s="20"/>
      <c r="N230" s="20"/>
      <c r="O230" s="20"/>
      <c r="P230" s="20"/>
      <c r="Q230" s="56"/>
      <c r="R230" s="57"/>
      <c r="S230" s="58"/>
      <c r="T230" s="20"/>
      <c r="U230" s="20"/>
      <c r="V230" s="56"/>
      <c r="W230" s="20"/>
      <c r="X230" s="20"/>
      <c r="Y230" s="17"/>
      <c r="Z230" s="20"/>
    </row>
    <row r="231" spans="3:26">
      <c r="C231" s="6"/>
      <c r="D231" s="48"/>
      <c r="E231" s="41"/>
      <c r="F231" s="6"/>
      <c r="H231" s="6"/>
      <c r="I231" s="55"/>
      <c r="J231" s="12"/>
      <c r="K231" s="20"/>
      <c r="L231" s="20"/>
      <c r="M231" s="20"/>
      <c r="N231" s="20"/>
      <c r="O231" s="20"/>
      <c r="P231" s="20"/>
      <c r="Q231" s="56"/>
      <c r="R231" s="57"/>
      <c r="S231" s="58"/>
      <c r="T231" s="20"/>
      <c r="U231" s="20"/>
      <c r="V231" s="56"/>
      <c r="W231" s="20"/>
      <c r="X231" s="20"/>
      <c r="Y231" s="17"/>
      <c r="Z231" s="20"/>
    </row>
    <row r="232" spans="3:26">
      <c r="C232" s="6"/>
      <c r="D232" s="48"/>
      <c r="E232" s="41"/>
      <c r="F232" s="6"/>
      <c r="H232" s="6"/>
      <c r="I232" s="55"/>
      <c r="J232" s="12"/>
      <c r="K232" s="20"/>
      <c r="L232" s="20"/>
      <c r="M232" s="20"/>
      <c r="N232" s="20"/>
      <c r="O232" s="20"/>
      <c r="P232" s="20"/>
      <c r="Q232" s="56"/>
      <c r="R232" s="57"/>
      <c r="S232" s="58"/>
      <c r="T232" s="20"/>
      <c r="U232" s="20"/>
      <c r="V232" s="56"/>
      <c r="W232" s="20"/>
      <c r="X232" s="20"/>
      <c r="Y232" s="17"/>
      <c r="Z232" s="20"/>
    </row>
    <row r="233" spans="3:26">
      <c r="C233" s="6"/>
      <c r="D233" s="48"/>
      <c r="E233" s="41"/>
      <c r="F233" s="6"/>
      <c r="H233" s="6"/>
      <c r="I233" s="55"/>
      <c r="J233" s="12"/>
      <c r="K233" s="20"/>
      <c r="L233" s="20"/>
      <c r="M233" s="20"/>
      <c r="N233" s="20"/>
      <c r="O233" s="20"/>
      <c r="P233" s="20"/>
      <c r="Q233" s="56"/>
      <c r="R233" s="57"/>
      <c r="S233" s="58"/>
      <c r="T233" s="20"/>
      <c r="U233" s="20"/>
      <c r="V233" s="56"/>
      <c r="W233" s="20"/>
      <c r="X233" s="20"/>
      <c r="Y233" s="17"/>
      <c r="Z233" s="20"/>
    </row>
    <row r="234" spans="3:26">
      <c r="C234" s="6"/>
      <c r="D234" s="48"/>
      <c r="E234" s="41"/>
      <c r="F234" s="6"/>
      <c r="H234" s="6"/>
      <c r="I234" s="55"/>
      <c r="J234" s="12"/>
      <c r="K234" s="20"/>
      <c r="L234" s="20"/>
      <c r="M234" s="20"/>
      <c r="N234" s="20"/>
      <c r="O234" s="20"/>
      <c r="P234" s="20"/>
      <c r="Q234" s="56"/>
      <c r="R234" s="57"/>
      <c r="S234" s="58"/>
      <c r="T234" s="20"/>
      <c r="U234" s="20"/>
      <c r="V234" s="56"/>
      <c r="W234" s="20"/>
      <c r="X234" s="20"/>
      <c r="Y234" s="17"/>
      <c r="Z234" s="20"/>
    </row>
    <row r="235" spans="3:26">
      <c r="C235" s="6"/>
      <c r="D235" s="48"/>
      <c r="E235" s="41"/>
      <c r="F235" s="6"/>
      <c r="H235" s="6"/>
      <c r="I235" s="55"/>
      <c r="J235" s="12"/>
      <c r="K235" s="20"/>
      <c r="L235" s="20"/>
      <c r="M235" s="20"/>
      <c r="N235" s="20"/>
      <c r="O235" s="20"/>
      <c r="P235" s="20"/>
      <c r="Q235" s="56"/>
      <c r="R235" s="57"/>
      <c r="S235" s="58"/>
      <c r="T235" s="20"/>
      <c r="U235" s="20"/>
      <c r="V235" s="56"/>
      <c r="W235" s="20"/>
      <c r="X235" s="20"/>
      <c r="Y235" s="17"/>
      <c r="Z235" s="20"/>
    </row>
    <row r="236" spans="3:26">
      <c r="C236" s="6"/>
      <c r="D236" s="48"/>
      <c r="E236" s="41"/>
      <c r="F236" s="6"/>
      <c r="H236" s="6"/>
      <c r="I236" s="55"/>
      <c r="J236" s="12"/>
      <c r="K236" s="20"/>
      <c r="L236" s="20"/>
      <c r="M236" s="20"/>
      <c r="N236" s="20"/>
      <c r="O236" s="20"/>
      <c r="P236" s="20"/>
      <c r="Q236" s="56"/>
      <c r="R236" s="57"/>
      <c r="S236" s="58"/>
      <c r="T236" s="20"/>
      <c r="U236" s="20"/>
      <c r="V236" s="56"/>
      <c r="W236" s="20"/>
      <c r="X236" s="20"/>
      <c r="Y236" s="17"/>
      <c r="Z236" s="20"/>
    </row>
    <row r="237" spans="3:26">
      <c r="C237" s="6"/>
      <c r="D237" s="48"/>
      <c r="E237" s="41"/>
      <c r="F237" s="6"/>
      <c r="H237" s="6"/>
      <c r="I237" s="55"/>
      <c r="J237" s="12"/>
      <c r="K237" s="20"/>
      <c r="L237" s="20"/>
      <c r="M237" s="20"/>
      <c r="N237" s="20"/>
      <c r="O237" s="20"/>
      <c r="P237" s="20"/>
      <c r="Q237" s="56"/>
      <c r="R237" s="57"/>
      <c r="S237" s="58"/>
      <c r="T237" s="20"/>
      <c r="U237" s="20"/>
      <c r="V237" s="56"/>
      <c r="W237" s="20"/>
      <c r="X237" s="20"/>
      <c r="Y237" s="17"/>
      <c r="Z237" s="20"/>
    </row>
    <row r="238" spans="3:26">
      <c r="C238" s="6"/>
      <c r="D238" s="48"/>
      <c r="E238" s="41"/>
      <c r="F238" s="6"/>
      <c r="H238" s="6"/>
      <c r="I238" s="55"/>
      <c r="J238" s="12"/>
      <c r="K238" s="20"/>
      <c r="L238" s="20"/>
      <c r="M238" s="20"/>
      <c r="N238" s="20"/>
      <c r="O238" s="20"/>
      <c r="P238" s="20"/>
      <c r="Q238" s="56"/>
      <c r="R238" s="57"/>
      <c r="S238" s="58"/>
      <c r="T238" s="20"/>
      <c r="U238" s="20"/>
      <c r="V238" s="56"/>
      <c r="W238" s="20"/>
      <c r="X238" s="20"/>
      <c r="Y238" s="17"/>
      <c r="Z238" s="20"/>
    </row>
    <row r="239" spans="3:26">
      <c r="C239" s="6"/>
      <c r="D239" s="48"/>
      <c r="E239" s="41"/>
      <c r="F239" s="6"/>
      <c r="H239" s="6"/>
      <c r="I239" s="55"/>
      <c r="J239" s="12"/>
      <c r="K239" s="20"/>
      <c r="L239" s="20"/>
      <c r="M239" s="20"/>
      <c r="N239" s="20"/>
      <c r="O239" s="20"/>
      <c r="P239" s="20"/>
      <c r="Q239" s="56"/>
      <c r="R239" s="57"/>
      <c r="S239" s="58"/>
      <c r="T239" s="20"/>
      <c r="U239" s="20"/>
      <c r="V239" s="56"/>
      <c r="W239" s="20"/>
      <c r="X239" s="20"/>
      <c r="Y239" s="17"/>
      <c r="Z239" s="20"/>
    </row>
    <row r="240" spans="3:26">
      <c r="C240" s="6"/>
      <c r="D240" s="48"/>
      <c r="E240" s="41"/>
      <c r="F240" s="6"/>
      <c r="H240" s="6"/>
      <c r="I240" s="55"/>
      <c r="J240" s="12"/>
      <c r="K240" s="20"/>
      <c r="L240" s="20"/>
      <c r="M240" s="20"/>
      <c r="N240" s="20"/>
      <c r="O240" s="20"/>
      <c r="P240" s="20"/>
      <c r="Q240" s="56"/>
      <c r="R240" s="57"/>
      <c r="S240" s="58"/>
      <c r="T240" s="20"/>
      <c r="U240" s="20"/>
      <c r="V240" s="56"/>
      <c r="W240" s="20"/>
      <c r="X240" s="20"/>
      <c r="Y240" s="17"/>
      <c r="Z240" s="20"/>
    </row>
    <row r="241" spans="3:26">
      <c r="C241" s="6"/>
      <c r="D241" s="48"/>
      <c r="E241" s="41"/>
      <c r="F241" s="6"/>
      <c r="H241" s="6"/>
      <c r="I241" s="55"/>
      <c r="J241" s="12"/>
      <c r="K241" s="20"/>
      <c r="L241" s="20"/>
      <c r="M241" s="20"/>
      <c r="N241" s="20"/>
      <c r="O241" s="20"/>
      <c r="P241" s="20"/>
      <c r="Q241" s="56"/>
      <c r="R241" s="57"/>
      <c r="S241" s="58"/>
      <c r="T241" s="20"/>
      <c r="U241" s="20"/>
      <c r="V241" s="56"/>
      <c r="W241" s="20"/>
      <c r="X241" s="20"/>
      <c r="Y241" s="17"/>
      <c r="Z241" s="20"/>
    </row>
    <row r="242" spans="3:26">
      <c r="C242" s="6"/>
      <c r="D242" s="48"/>
      <c r="E242" s="41"/>
      <c r="F242" s="6"/>
      <c r="H242" s="6"/>
      <c r="I242" s="55"/>
      <c r="J242" s="12"/>
      <c r="K242" s="20"/>
      <c r="L242" s="20"/>
      <c r="M242" s="20"/>
      <c r="N242" s="20"/>
      <c r="O242" s="20"/>
      <c r="P242" s="20"/>
      <c r="Q242" s="56"/>
      <c r="R242" s="57"/>
      <c r="S242" s="58"/>
      <c r="T242" s="20"/>
      <c r="U242" s="20"/>
      <c r="V242" s="56"/>
      <c r="W242" s="20"/>
      <c r="X242" s="20"/>
      <c r="Y242" s="17"/>
      <c r="Z242" s="20"/>
    </row>
    <row r="243" spans="3:26">
      <c r="C243" s="6"/>
      <c r="D243" s="48"/>
      <c r="E243" s="41"/>
      <c r="F243" s="6"/>
      <c r="H243" s="6"/>
      <c r="I243" s="55"/>
      <c r="J243" s="12"/>
      <c r="K243" s="20"/>
      <c r="L243" s="20"/>
      <c r="M243" s="20"/>
      <c r="N243" s="20"/>
      <c r="O243" s="20"/>
      <c r="P243" s="20"/>
      <c r="Q243" s="56"/>
      <c r="R243" s="57"/>
      <c r="S243" s="58"/>
      <c r="T243" s="20"/>
      <c r="U243" s="20"/>
      <c r="V243" s="56"/>
      <c r="W243" s="20"/>
      <c r="X243" s="20"/>
      <c r="Y243" s="17"/>
      <c r="Z243" s="20"/>
    </row>
    <row r="244" spans="3:26">
      <c r="C244" s="6"/>
      <c r="D244" s="48"/>
      <c r="E244" s="41"/>
      <c r="F244" s="6"/>
      <c r="H244" s="6"/>
      <c r="I244" s="55"/>
      <c r="J244" s="12"/>
      <c r="K244" s="20"/>
      <c r="L244" s="20"/>
      <c r="M244" s="20"/>
      <c r="N244" s="20"/>
      <c r="O244" s="20"/>
      <c r="P244" s="20"/>
      <c r="Q244" s="56"/>
      <c r="R244" s="57"/>
      <c r="S244" s="58"/>
      <c r="T244" s="20"/>
      <c r="U244" s="20"/>
      <c r="V244" s="56"/>
      <c r="W244" s="20"/>
      <c r="X244" s="20"/>
      <c r="Y244" s="17"/>
      <c r="Z244" s="20"/>
    </row>
    <row r="245" spans="3:26">
      <c r="C245" s="6"/>
      <c r="D245" s="48"/>
      <c r="E245" s="41"/>
      <c r="F245" s="6"/>
      <c r="H245" s="6"/>
      <c r="I245" s="55"/>
      <c r="J245" s="12"/>
      <c r="K245" s="20"/>
      <c r="L245" s="20"/>
      <c r="M245" s="20"/>
      <c r="N245" s="20"/>
      <c r="O245" s="20"/>
      <c r="P245" s="20"/>
      <c r="Q245" s="56"/>
      <c r="R245" s="57"/>
      <c r="S245" s="58"/>
      <c r="T245" s="20"/>
      <c r="U245" s="20"/>
      <c r="V245" s="56"/>
      <c r="W245" s="20"/>
      <c r="X245" s="20"/>
      <c r="Y245" s="17"/>
      <c r="Z245" s="20"/>
    </row>
    <row r="246" spans="3:26">
      <c r="C246" s="6"/>
      <c r="D246" s="48"/>
      <c r="E246" s="41"/>
      <c r="F246" s="6"/>
      <c r="H246" s="6"/>
      <c r="I246" s="55"/>
      <c r="J246" s="12"/>
      <c r="K246" s="20"/>
      <c r="L246" s="20"/>
      <c r="M246" s="20"/>
      <c r="N246" s="20"/>
      <c r="O246" s="20"/>
      <c r="P246" s="20"/>
      <c r="Q246" s="56"/>
      <c r="R246" s="57"/>
      <c r="S246" s="58"/>
      <c r="T246" s="20"/>
      <c r="U246" s="20"/>
      <c r="V246" s="56"/>
      <c r="W246" s="20"/>
      <c r="X246" s="20"/>
      <c r="Y246" s="17"/>
      <c r="Z246" s="20"/>
    </row>
    <row r="247" spans="3:26">
      <c r="C247" s="6"/>
      <c r="D247" s="48"/>
      <c r="E247" s="41"/>
      <c r="F247" s="6"/>
      <c r="H247" s="6"/>
      <c r="I247" s="55"/>
      <c r="J247" s="12"/>
      <c r="K247" s="20"/>
      <c r="L247" s="20"/>
      <c r="M247" s="20"/>
      <c r="N247" s="20"/>
      <c r="O247" s="20"/>
      <c r="P247" s="20"/>
      <c r="Q247" s="56"/>
      <c r="R247" s="57"/>
      <c r="S247" s="58"/>
      <c r="T247" s="20"/>
      <c r="U247" s="20"/>
      <c r="V247" s="56"/>
      <c r="W247" s="20"/>
      <c r="X247" s="20"/>
      <c r="Y247" s="17"/>
      <c r="Z247" s="20"/>
    </row>
    <row r="248" spans="3:26">
      <c r="C248" s="6"/>
      <c r="D248" s="48"/>
      <c r="E248" s="41"/>
      <c r="F248" s="6"/>
      <c r="H248" s="6"/>
      <c r="I248" s="55"/>
      <c r="J248" s="12"/>
      <c r="K248" s="20"/>
      <c r="L248" s="20"/>
      <c r="M248" s="20"/>
      <c r="N248" s="20"/>
      <c r="O248" s="20"/>
      <c r="P248" s="20"/>
      <c r="Q248" s="56"/>
      <c r="R248" s="57"/>
      <c r="S248" s="58"/>
      <c r="T248" s="20"/>
      <c r="U248" s="20"/>
      <c r="V248" s="56"/>
      <c r="W248" s="20"/>
      <c r="X248" s="20"/>
      <c r="Y248" s="17"/>
      <c r="Z248" s="20"/>
    </row>
    <row r="249" spans="3:26">
      <c r="C249" s="6"/>
      <c r="D249" s="48"/>
      <c r="E249" s="41"/>
      <c r="F249" s="6"/>
      <c r="H249" s="6"/>
      <c r="I249" s="55"/>
      <c r="J249" s="12"/>
      <c r="K249" s="20"/>
      <c r="L249" s="20"/>
      <c r="M249" s="20"/>
      <c r="N249" s="20"/>
      <c r="O249" s="20"/>
      <c r="P249" s="20"/>
      <c r="Q249" s="56"/>
      <c r="R249" s="57"/>
      <c r="S249" s="58"/>
      <c r="T249" s="20"/>
      <c r="U249" s="20"/>
      <c r="V249" s="56"/>
      <c r="W249" s="20"/>
      <c r="X249" s="20"/>
      <c r="Y249" s="17"/>
      <c r="Z249" s="20"/>
    </row>
    <row r="250" spans="3:26">
      <c r="C250" s="6"/>
      <c r="D250" s="48"/>
      <c r="E250" s="41"/>
      <c r="F250" s="6"/>
      <c r="H250" s="6"/>
      <c r="I250" s="55"/>
      <c r="J250" s="12"/>
      <c r="K250" s="20"/>
      <c r="L250" s="20"/>
      <c r="M250" s="20"/>
      <c r="N250" s="20"/>
      <c r="O250" s="20"/>
      <c r="P250" s="20"/>
      <c r="Q250" s="56"/>
      <c r="R250" s="57"/>
      <c r="S250" s="58"/>
      <c r="T250" s="20"/>
      <c r="U250" s="20"/>
      <c r="V250" s="56"/>
      <c r="W250" s="20"/>
      <c r="X250" s="20"/>
      <c r="Y250" s="17"/>
      <c r="Z250" s="20"/>
    </row>
    <row r="251" spans="3:26">
      <c r="C251" s="6"/>
      <c r="D251" s="48"/>
      <c r="E251" s="41"/>
      <c r="F251" s="6"/>
      <c r="H251" s="6"/>
      <c r="I251" s="55"/>
      <c r="J251" s="12"/>
      <c r="K251" s="20"/>
      <c r="L251" s="20"/>
      <c r="M251" s="20"/>
      <c r="N251" s="20"/>
      <c r="O251" s="20"/>
      <c r="P251" s="20"/>
      <c r="Q251" s="56"/>
      <c r="R251" s="57"/>
      <c r="S251" s="58"/>
      <c r="T251" s="20"/>
      <c r="U251" s="20"/>
      <c r="V251" s="56"/>
      <c r="W251" s="20"/>
      <c r="X251" s="20"/>
      <c r="Y251" s="17"/>
      <c r="Z251" s="20"/>
    </row>
    <row r="252" spans="3:26">
      <c r="C252" s="6"/>
      <c r="D252" s="48"/>
      <c r="E252" s="41"/>
      <c r="F252" s="6"/>
      <c r="H252" s="6"/>
      <c r="I252" s="55"/>
      <c r="J252" s="12"/>
      <c r="K252" s="20"/>
      <c r="L252" s="20"/>
      <c r="M252" s="20"/>
      <c r="N252" s="20"/>
      <c r="O252" s="20"/>
      <c r="P252" s="20"/>
      <c r="Q252" s="56"/>
      <c r="R252" s="57"/>
      <c r="S252" s="58"/>
      <c r="T252" s="20"/>
      <c r="U252" s="20"/>
      <c r="V252" s="56"/>
      <c r="W252" s="20"/>
      <c r="X252" s="20"/>
      <c r="Y252" s="17"/>
      <c r="Z252" s="20"/>
    </row>
    <row r="253" spans="3:26">
      <c r="C253" s="6"/>
      <c r="D253" s="48"/>
      <c r="E253" s="41"/>
      <c r="F253" s="6"/>
      <c r="H253" s="6"/>
      <c r="I253" s="55"/>
      <c r="J253" s="12"/>
      <c r="K253" s="20"/>
      <c r="L253" s="20"/>
      <c r="M253" s="20"/>
      <c r="N253" s="20"/>
      <c r="O253" s="20"/>
      <c r="P253" s="20"/>
      <c r="Q253" s="56"/>
      <c r="R253" s="57"/>
      <c r="S253" s="58"/>
      <c r="T253" s="20"/>
      <c r="U253" s="20"/>
      <c r="V253" s="56"/>
      <c r="W253" s="20"/>
      <c r="X253" s="20"/>
      <c r="Y253" s="17"/>
      <c r="Z253" s="20"/>
    </row>
    <row r="254" spans="3:26">
      <c r="C254" s="6"/>
      <c r="D254" s="48"/>
      <c r="E254" s="41"/>
      <c r="F254" s="6"/>
      <c r="H254" s="6"/>
      <c r="I254" s="55"/>
      <c r="J254" s="12"/>
      <c r="K254" s="20"/>
      <c r="L254" s="20"/>
      <c r="M254" s="20"/>
      <c r="N254" s="20"/>
      <c r="O254" s="20"/>
      <c r="P254" s="20"/>
      <c r="Q254" s="56"/>
      <c r="R254" s="57"/>
      <c r="S254" s="58"/>
      <c r="T254" s="20"/>
      <c r="U254" s="20"/>
      <c r="V254" s="56"/>
      <c r="W254" s="20"/>
      <c r="X254" s="20"/>
      <c r="Y254" s="17"/>
      <c r="Z254" s="20"/>
    </row>
    <row r="255" spans="3:26">
      <c r="C255" s="6"/>
      <c r="D255" s="48"/>
      <c r="E255" s="41"/>
      <c r="F255" s="6"/>
      <c r="H255" s="6"/>
      <c r="I255" s="55"/>
      <c r="J255" s="12"/>
      <c r="K255" s="20"/>
      <c r="L255" s="20"/>
      <c r="M255" s="20"/>
      <c r="N255" s="20"/>
      <c r="O255" s="20"/>
      <c r="P255" s="20"/>
      <c r="Q255" s="56"/>
      <c r="R255" s="57"/>
      <c r="S255" s="58"/>
      <c r="T255" s="20"/>
      <c r="U255" s="20"/>
      <c r="V255" s="56"/>
      <c r="W255" s="20"/>
      <c r="X255" s="20"/>
      <c r="Y255" s="17"/>
      <c r="Z255" s="20"/>
    </row>
    <row r="256" spans="3:26">
      <c r="C256" s="6"/>
      <c r="D256" s="48"/>
      <c r="E256" s="41"/>
      <c r="F256" s="6"/>
      <c r="H256" s="6"/>
      <c r="I256" s="55"/>
      <c r="J256" s="12"/>
      <c r="K256" s="20"/>
      <c r="L256" s="20"/>
      <c r="M256" s="20"/>
      <c r="N256" s="20"/>
      <c r="O256" s="20"/>
      <c r="P256" s="20"/>
      <c r="Q256" s="56"/>
      <c r="R256" s="57"/>
      <c r="S256" s="58"/>
      <c r="T256" s="20"/>
      <c r="U256" s="20"/>
      <c r="V256" s="56"/>
      <c r="W256" s="20"/>
      <c r="X256" s="20"/>
      <c r="Y256" s="17"/>
      <c r="Z256" s="20"/>
    </row>
    <row r="257" spans="3:26">
      <c r="C257" s="6"/>
      <c r="D257" s="48"/>
      <c r="E257" s="41"/>
      <c r="F257" s="6"/>
      <c r="H257" s="6"/>
      <c r="I257" s="55"/>
      <c r="J257" s="12"/>
      <c r="K257" s="20"/>
      <c r="L257" s="20"/>
      <c r="M257" s="20"/>
      <c r="N257" s="20"/>
      <c r="O257" s="20"/>
      <c r="P257" s="20"/>
      <c r="Q257" s="56"/>
      <c r="R257" s="57"/>
      <c r="S257" s="58"/>
      <c r="T257" s="20"/>
      <c r="U257" s="20"/>
      <c r="V257" s="56"/>
      <c r="W257" s="20"/>
      <c r="X257" s="20"/>
      <c r="Y257" s="17"/>
      <c r="Z257" s="20"/>
    </row>
    <row r="258" spans="3:26">
      <c r="C258" s="6"/>
      <c r="D258" s="48"/>
      <c r="E258" s="41"/>
      <c r="F258" s="6"/>
      <c r="H258" s="6"/>
      <c r="I258" s="55"/>
      <c r="J258" s="12"/>
      <c r="K258" s="20"/>
      <c r="L258" s="20"/>
      <c r="M258" s="20"/>
      <c r="N258" s="20"/>
      <c r="O258" s="20"/>
      <c r="P258" s="20"/>
      <c r="Q258" s="56"/>
      <c r="R258" s="57"/>
      <c r="S258" s="58"/>
      <c r="T258" s="20"/>
      <c r="U258" s="20"/>
      <c r="V258" s="56"/>
      <c r="W258" s="20"/>
      <c r="X258" s="20"/>
      <c r="Y258" s="17"/>
      <c r="Z258" s="20"/>
    </row>
    <row r="259" spans="3:26">
      <c r="C259" s="6"/>
      <c r="D259" s="48"/>
      <c r="E259" s="41"/>
      <c r="F259" s="6"/>
      <c r="H259" s="6"/>
      <c r="I259" s="55"/>
      <c r="J259" s="12"/>
      <c r="K259" s="20"/>
      <c r="L259" s="20"/>
      <c r="M259" s="20"/>
      <c r="N259" s="20"/>
      <c r="O259" s="20"/>
      <c r="P259" s="20"/>
      <c r="Q259" s="56"/>
      <c r="R259" s="57"/>
      <c r="S259" s="58"/>
      <c r="T259" s="20"/>
      <c r="U259" s="20"/>
      <c r="V259" s="56"/>
      <c r="W259" s="20"/>
      <c r="X259" s="20"/>
      <c r="Y259" s="17"/>
      <c r="Z259" s="20"/>
    </row>
    <row r="260" spans="3:26">
      <c r="C260" s="6"/>
      <c r="D260" s="48"/>
      <c r="E260" s="41"/>
      <c r="F260" s="6"/>
      <c r="H260" s="6"/>
      <c r="I260" s="55"/>
      <c r="J260" s="12"/>
      <c r="K260" s="20"/>
      <c r="L260" s="20"/>
      <c r="M260" s="20"/>
      <c r="N260" s="20"/>
      <c r="O260" s="20"/>
      <c r="P260" s="20"/>
      <c r="Q260" s="56"/>
      <c r="R260" s="57"/>
      <c r="S260" s="58"/>
      <c r="T260" s="20"/>
      <c r="U260" s="20"/>
      <c r="V260" s="56"/>
      <c r="W260" s="20"/>
      <c r="X260" s="20"/>
      <c r="Y260" s="17"/>
      <c r="Z260" s="20"/>
    </row>
    <row r="261" spans="3:26">
      <c r="C261" s="6"/>
      <c r="D261" s="48"/>
      <c r="E261" s="41"/>
      <c r="F261" s="6"/>
      <c r="H261" s="6"/>
      <c r="I261" s="55"/>
      <c r="J261" s="12"/>
      <c r="K261" s="20"/>
      <c r="L261" s="20"/>
      <c r="M261" s="20"/>
      <c r="N261" s="20"/>
      <c r="O261" s="20"/>
      <c r="P261" s="20"/>
      <c r="Q261" s="56"/>
      <c r="R261" s="57"/>
      <c r="S261" s="58"/>
      <c r="T261" s="20"/>
      <c r="U261" s="20"/>
      <c r="V261" s="56"/>
      <c r="W261" s="20"/>
      <c r="X261" s="20"/>
      <c r="Y261" s="17"/>
      <c r="Z261" s="20"/>
    </row>
    <row r="262" spans="3:26">
      <c r="C262" s="6"/>
      <c r="D262" s="48"/>
      <c r="E262" s="41"/>
      <c r="F262" s="6"/>
      <c r="H262" s="6"/>
      <c r="I262" s="55"/>
      <c r="J262" s="12"/>
      <c r="K262" s="20"/>
      <c r="L262" s="20"/>
      <c r="M262" s="20"/>
      <c r="N262" s="20"/>
      <c r="O262" s="20"/>
      <c r="P262" s="20"/>
      <c r="Q262" s="56"/>
      <c r="R262" s="57"/>
      <c r="S262" s="58"/>
      <c r="T262" s="20"/>
      <c r="U262" s="20"/>
      <c r="V262" s="56"/>
      <c r="W262" s="20"/>
      <c r="X262" s="20"/>
      <c r="Y262" s="17"/>
      <c r="Z262" s="20"/>
    </row>
    <row r="263" spans="3:26">
      <c r="C263" s="6"/>
      <c r="D263" s="48"/>
      <c r="E263" s="41"/>
      <c r="F263" s="6"/>
      <c r="H263" s="6"/>
      <c r="I263" s="55"/>
      <c r="J263" s="12"/>
      <c r="K263" s="20"/>
      <c r="L263" s="20"/>
      <c r="M263" s="20"/>
      <c r="N263" s="20"/>
      <c r="O263" s="20"/>
      <c r="P263" s="20"/>
      <c r="Q263" s="56"/>
      <c r="R263" s="57"/>
      <c r="S263" s="58"/>
      <c r="T263" s="20"/>
      <c r="U263" s="20"/>
      <c r="V263" s="56"/>
      <c r="W263" s="20"/>
      <c r="X263" s="20"/>
      <c r="Y263" s="17"/>
      <c r="Z263" s="20"/>
    </row>
    <row r="264" spans="3:26">
      <c r="C264" s="6"/>
      <c r="D264" s="48"/>
      <c r="E264" s="41"/>
      <c r="F264" s="6"/>
      <c r="H264" s="6"/>
      <c r="I264" s="55"/>
      <c r="J264" s="12"/>
      <c r="K264" s="20"/>
      <c r="L264" s="20"/>
      <c r="M264" s="20"/>
      <c r="N264" s="20"/>
      <c r="O264" s="20"/>
      <c r="P264" s="20"/>
      <c r="Q264" s="56"/>
      <c r="R264" s="57"/>
      <c r="S264" s="58"/>
      <c r="T264" s="20"/>
      <c r="U264" s="20"/>
      <c r="V264" s="56"/>
      <c r="W264" s="20"/>
      <c r="X264" s="20"/>
      <c r="Y264" s="17"/>
      <c r="Z264" s="20"/>
    </row>
    <row r="265" spans="3:26">
      <c r="C265" s="6"/>
      <c r="D265" s="48"/>
      <c r="E265" s="41"/>
      <c r="F265" s="6"/>
      <c r="H265" s="6"/>
      <c r="I265" s="55"/>
      <c r="J265" s="12"/>
      <c r="K265" s="20"/>
      <c r="L265" s="20"/>
      <c r="M265" s="20"/>
      <c r="N265" s="20"/>
      <c r="O265" s="20"/>
      <c r="P265" s="20"/>
      <c r="Q265" s="56"/>
      <c r="R265" s="57"/>
      <c r="S265" s="58"/>
      <c r="T265" s="20"/>
      <c r="U265" s="20"/>
      <c r="V265" s="56"/>
      <c r="W265" s="20"/>
      <c r="X265" s="20"/>
      <c r="Y265" s="17"/>
      <c r="Z265" s="20"/>
    </row>
    <row r="266" spans="3:26">
      <c r="C266" s="6"/>
      <c r="D266" s="48"/>
      <c r="E266" s="41"/>
      <c r="F266" s="6"/>
      <c r="H266" s="6"/>
      <c r="I266" s="55"/>
      <c r="J266" s="12"/>
      <c r="K266" s="20"/>
      <c r="L266" s="20"/>
      <c r="M266" s="20"/>
      <c r="N266" s="20"/>
      <c r="O266" s="20"/>
      <c r="P266" s="20"/>
      <c r="Q266" s="56"/>
      <c r="R266" s="57"/>
      <c r="S266" s="58"/>
      <c r="T266" s="20"/>
      <c r="U266" s="20"/>
      <c r="V266" s="56"/>
      <c r="W266" s="20"/>
      <c r="X266" s="20"/>
      <c r="Y266" s="17"/>
      <c r="Z266" s="20"/>
    </row>
    <row r="267" spans="3:26">
      <c r="C267" s="6"/>
      <c r="D267" s="48"/>
      <c r="E267" s="41"/>
      <c r="F267" s="6"/>
      <c r="H267" s="6"/>
      <c r="I267" s="55"/>
      <c r="J267" s="12"/>
      <c r="K267" s="20"/>
      <c r="L267" s="20"/>
      <c r="M267" s="20"/>
      <c r="N267" s="20"/>
      <c r="O267" s="20"/>
      <c r="P267" s="20"/>
      <c r="Q267" s="56"/>
      <c r="R267" s="57"/>
      <c r="S267" s="58"/>
      <c r="T267" s="20"/>
      <c r="U267" s="20"/>
      <c r="V267" s="56"/>
      <c r="W267" s="20"/>
      <c r="X267" s="20"/>
      <c r="Y267" s="17"/>
      <c r="Z267" s="20"/>
    </row>
    <row r="268" spans="3:26">
      <c r="C268" s="6"/>
      <c r="D268" s="48"/>
      <c r="E268" s="41"/>
      <c r="F268" s="6"/>
      <c r="H268" s="6"/>
      <c r="I268" s="55"/>
      <c r="J268" s="12"/>
      <c r="K268" s="20"/>
      <c r="L268" s="20"/>
      <c r="M268" s="20"/>
      <c r="N268" s="20"/>
      <c r="O268" s="20"/>
      <c r="P268" s="20"/>
      <c r="Q268" s="56"/>
      <c r="R268" s="57"/>
      <c r="S268" s="58"/>
      <c r="T268" s="20"/>
      <c r="U268" s="20"/>
      <c r="V268" s="56"/>
      <c r="W268" s="20"/>
      <c r="X268" s="20"/>
      <c r="Y268" s="17"/>
      <c r="Z268" s="20"/>
    </row>
    <row r="269" spans="3:26">
      <c r="C269" s="6"/>
      <c r="D269" s="48"/>
      <c r="E269" s="41"/>
      <c r="F269" s="6"/>
      <c r="H269" s="6"/>
      <c r="I269" s="55"/>
      <c r="J269" s="12"/>
      <c r="K269" s="20"/>
      <c r="L269" s="20"/>
      <c r="M269" s="20"/>
      <c r="N269" s="20"/>
      <c r="O269" s="20"/>
      <c r="P269" s="20"/>
      <c r="Q269" s="56"/>
      <c r="R269" s="57"/>
      <c r="S269" s="58"/>
      <c r="T269" s="20"/>
      <c r="U269" s="20"/>
      <c r="V269" s="56"/>
      <c r="W269" s="20"/>
      <c r="X269" s="20"/>
      <c r="Y269" s="17"/>
      <c r="Z269" s="20"/>
    </row>
    <row r="270" spans="3:26">
      <c r="C270" s="6"/>
      <c r="D270" s="48"/>
      <c r="E270" s="41"/>
      <c r="F270" s="6"/>
      <c r="H270" s="6"/>
      <c r="I270" s="55"/>
      <c r="J270" s="12"/>
      <c r="K270" s="20"/>
      <c r="L270" s="20"/>
      <c r="M270" s="20"/>
      <c r="N270" s="20"/>
      <c r="O270" s="20"/>
      <c r="P270" s="20"/>
      <c r="Q270" s="56"/>
      <c r="R270" s="57"/>
      <c r="S270" s="58"/>
      <c r="T270" s="20"/>
      <c r="U270" s="20"/>
      <c r="V270" s="56"/>
      <c r="W270" s="20"/>
      <c r="X270" s="20"/>
      <c r="Y270" s="17"/>
      <c r="Z270" s="20"/>
    </row>
    <row r="271" spans="3:26">
      <c r="C271" s="6"/>
      <c r="D271" s="48"/>
      <c r="E271" s="41"/>
      <c r="F271" s="6"/>
      <c r="H271" s="6"/>
      <c r="I271" s="55"/>
      <c r="J271" s="12"/>
      <c r="K271" s="20"/>
      <c r="L271" s="20"/>
      <c r="M271" s="20"/>
      <c r="N271" s="20"/>
      <c r="O271" s="20"/>
      <c r="P271" s="20"/>
      <c r="Q271" s="56"/>
      <c r="R271" s="57"/>
      <c r="S271" s="58"/>
      <c r="T271" s="20"/>
      <c r="U271" s="20"/>
      <c r="V271" s="56"/>
      <c r="W271" s="20"/>
      <c r="X271" s="20"/>
      <c r="Y271" s="17"/>
      <c r="Z271" s="20"/>
    </row>
    <row r="272" spans="3:26">
      <c r="C272" s="6"/>
      <c r="D272" s="48"/>
      <c r="E272" s="41"/>
      <c r="F272" s="6"/>
      <c r="H272" s="6"/>
      <c r="I272" s="55"/>
      <c r="J272" s="12"/>
      <c r="K272" s="20"/>
      <c r="L272" s="20"/>
      <c r="M272" s="20"/>
      <c r="N272" s="20"/>
      <c r="O272" s="20"/>
      <c r="P272" s="20"/>
      <c r="Q272" s="56"/>
      <c r="R272" s="57"/>
      <c r="S272" s="58"/>
      <c r="T272" s="20"/>
      <c r="U272" s="20"/>
      <c r="V272" s="56"/>
      <c r="W272" s="20"/>
      <c r="X272" s="20"/>
      <c r="Y272" s="17"/>
      <c r="Z272" s="20"/>
    </row>
    <row r="273" spans="3:26">
      <c r="C273" s="6"/>
      <c r="D273" s="48"/>
      <c r="E273" s="41"/>
      <c r="F273" s="6"/>
      <c r="H273" s="6"/>
      <c r="I273" s="55"/>
      <c r="J273" s="12"/>
      <c r="K273" s="20"/>
      <c r="L273" s="20"/>
      <c r="M273" s="20"/>
      <c r="N273" s="20"/>
      <c r="O273" s="20"/>
      <c r="P273" s="20"/>
      <c r="Q273" s="56"/>
      <c r="R273" s="57"/>
      <c r="S273" s="58"/>
      <c r="T273" s="20"/>
      <c r="U273" s="20"/>
      <c r="V273" s="56"/>
      <c r="W273" s="20"/>
      <c r="X273" s="20"/>
      <c r="Y273" s="17"/>
      <c r="Z273" s="20"/>
    </row>
    <row r="274" spans="3:26">
      <c r="C274" s="6"/>
      <c r="D274" s="48"/>
      <c r="E274" s="41"/>
      <c r="F274" s="6"/>
      <c r="H274" s="6"/>
      <c r="I274" s="55"/>
      <c r="J274" s="12"/>
      <c r="K274" s="20"/>
      <c r="L274" s="20"/>
      <c r="M274" s="20"/>
      <c r="N274" s="20"/>
      <c r="O274" s="20"/>
      <c r="P274" s="20"/>
      <c r="Q274" s="56"/>
      <c r="R274" s="57"/>
      <c r="S274" s="58"/>
      <c r="T274" s="20"/>
      <c r="U274" s="20"/>
      <c r="V274" s="56"/>
      <c r="W274" s="20"/>
      <c r="X274" s="20"/>
      <c r="Y274" s="17"/>
      <c r="Z274" s="20"/>
    </row>
    <row r="275" spans="3:26">
      <c r="C275" s="6"/>
      <c r="D275" s="48"/>
      <c r="E275" s="41"/>
      <c r="F275" s="6"/>
      <c r="H275" s="6"/>
      <c r="I275" s="55"/>
      <c r="J275" s="12"/>
      <c r="K275" s="20"/>
      <c r="L275" s="20"/>
      <c r="M275" s="20"/>
      <c r="N275" s="20"/>
      <c r="O275" s="20"/>
      <c r="P275" s="20"/>
      <c r="Q275" s="56"/>
      <c r="R275" s="57"/>
      <c r="S275" s="58"/>
      <c r="T275" s="20"/>
      <c r="U275" s="20"/>
      <c r="V275" s="56"/>
      <c r="W275" s="20"/>
      <c r="X275" s="20"/>
      <c r="Y275" s="17"/>
      <c r="Z275" s="20"/>
    </row>
    <row r="276" spans="3:26">
      <c r="C276" s="6"/>
      <c r="D276" s="48"/>
      <c r="E276" s="41"/>
      <c r="F276" s="6"/>
      <c r="H276" s="6"/>
      <c r="I276" s="55"/>
      <c r="J276" s="12"/>
      <c r="K276" s="20"/>
      <c r="L276" s="20"/>
      <c r="M276" s="20"/>
      <c r="N276" s="20"/>
      <c r="O276" s="20"/>
      <c r="P276" s="20"/>
      <c r="Q276" s="56"/>
      <c r="R276" s="57"/>
      <c r="S276" s="58"/>
      <c r="T276" s="20"/>
      <c r="U276" s="20"/>
      <c r="V276" s="56"/>
      <c r="W276" s="20"/>
      <c r="X276" s="20"/>
      <c r="Y276" s="17"/>
      <c r="Z276" s="20"/>
    </row>
    <row r="277" spans="3:26">
      <c r="C277" s="6"/>
      <c r="D277" s="48"/>
      <c r="E277" s="41"/>
      <c r="F277" s="6"/>
      <c r="H277" s="6"/>
      <c r="I277" s="55"/>
      <c r="J277" s="12"/>
      <c r="K277" s="20"/>
      <c r="L277" s="20"/>
      <c r="M277" s="20"/>
      <c r="N277" s="20"/>
      <c r="O277" s="20"/>
      <c r="P277" s="20"/>
      <c r="Q277" s="56"/>
      <c r="R277" s="57"/>
      <c r="S277" s="58"/>
      <c r="T277" s="20"/>
      <c r="U277" s="20"/>
      <c r="V277" s="56"/>
      <c r="W277" s="20"/>
      <c r="X277" s="20"/>
      <c r="Y277" s="17"/>
      <c r="Z277" s="20"/>
    </row>
    <row r="278" spans="3:26">
      <c r="C278" s="6"/>
      <c r="D278" s="48"/>
      <c r="E278" s="41"/>
      <c r="F278" s="6"/>
      <c r="H278" s="6"/>
      <c r="I278" s="55"/>
      <c r="J278" s="12"/>
      <c r="K278" s="20"/>
      <c r="L278" s="20"/>
      <c r="M278" s="20"/>
      <c r="N278" s="20"/>
      <c r="O278" s="20"/>
      <c r="P278" s="20"/>
      <c r="Q278" s="56"/>
      <c r="R278" s="57"/>
      <c r="S278" s="58"/>
      <c r="T278" s="20"/>
      <c r="U278" s="20"/>
      <c r="V278" s="56"/>
      <c r="W278" s="20"/>
      <c r="X278" s="20"/>
      <c r="Y278" s="17"/>
      <c r="Z278" s="20"/>
    </row>
    <row r="279" spans="3:26">
      <c r="C279" s="6"/>
      <c r="D279" s="48"/>
      <c r="E279" s="41"/>
      <c r="F279" s="6"/>
      <c r="H279" s="6"/>
      <c r="I279" s="55"/>
      <c r="J279" s="12"/>
      <c r="K279" s="20"/>
      <c r="L279" s="20"/>
      <c r="M279" s="20"/>
      <c r="N279" s="20"/>
      <c r="O279" s="20"/>
      <c r="P279" s="20"/>
      <c r="Q279" s="56"/>
      <c r="R279" s="57"/>
      <c r="S279" s="58"/>
      <c r="T279" s="20"/>
      <c r="U279" s="20"/>
      <c r="V279" s="56"/>
      <c r="W279" s="20"/>
      <c r="X279" s="20"/>
      <c r="Y279" s="17"/>
      <c r="Z279" s="20"/>
    </row>
    <row r="280" spans="3:26">
      <c r="C280" s="6"/>
      <c r="D280" s="48"/>
      <c r="E280" s="41"/>
      <c r="F280" s="6"/>
      <c r="H280" s="6"/>
      <c r="I280" s="55"/>
      <c r="J280" s="12"/>
      <c r="K280" s="20"/>
      <c r="L280" s="20"/>
      <c r="M280" s="20"/>
      <c r="N280" s="20"/>
      <c r="O280" s="20"/>
      <c r="P280" s="20"/>
      <c r="Q280" s="56"/>
      <c r="R280" s="57"/>
      <c r="S280" s="58"/>
      <c r="T280" s="20"/>
      <c r="U280" s="20"/>
      <c r="V280" s="56"/>
      <c r="W280" s="20"/>
      <c r="X280" s="20"/>
      <c r="Y280" s="17"/>
      <c r="Z280" s="20"/>
    </row>
    <row r="281" spans="3:26">
      <c r="C281" s="6"/>
      <c r="D281" s="48"/>
      <c r="E281" s="41"/>
      <c r="F281" s="6"/>
      <c r="H281" s="6"/>
      <c r="I281" s="55"/>
      <c r="J281" s="12"/>
      <c r="K281" s="20"/>
      <c r="L281" s="20"/>
      <c r="M281" s="20"/>
      <c r="N281" s="20"/>
      <c r="O281" s="20"/>
      <c r="P281" s="20"/>
      <c r="Q281" s="56"/>
      <c r="R281" s="57"/>
      <c r="S281" s="58"/>
      <c r="T281" s="20"/>
      <c r="U281" s="20"/>
      <c r="V281" s="56"/>
      <c r="W281" s="20"/>
      <c r="X281" s="20"/>
      <c r="Y281" s="17"/>
      <c r="Z281" s="20"/>
    </row>
    <row r="282" spans="3:26">
      <c r="C282" s="6"/>
      <c r="D282" s="48"/>
      <c r="E282" s="41"/>
      <c r="F282" s="6"/>
      <c r="H282" s="6"/>
      <c r="I282" s="55"/>
      <c r="J282" s="12"/>
      <c r="K282" s="20"/>
      <c r="L282" s="20"/>
      <c r="M282" s="20"/>
      <c r="N282" s="20"/>
      <c r="O282" s="20"/>
      <c r="P282" s="20"/>
      <c r="Q282" s="56"/>
      <c r="R282" s="57"/>
      <c r="S282" s="58"/>
      <c r="T282" s="20"/>
      <c r="U282" s="20"/>
      <c r="V282" s="56"/>
      <c r="W282" s="20"/>
      <c r="X282" s="20"/>
      <c r="Y282" s="17"/>
      <c r="Z282" s="20"/>
    </row>
    <row r="283" spans="3:26">
      <c r="C283" s="6"/>
      <c r="D283" s="48"/>
      <c r="E283" s="41"/>
      <c r="F283" s="6"/>
      <c r="H283" s="6"/>
      <c r="I283" s="55"/>
      <c r="J283" s="12"/>
      <c r="K283" s="20"/>
      <c r="L283" s="20"/>
      <c r="M283" s="20"/>
      <c r="N283" s="20"/>
      <c r="O283" s="20"/>
      <c r="P283" s="20"/>
      <c r="Q283" s="56"/>
      <c r="R283" s="57"/>
      <c r="S283" s="58"/>
      <c r="T283" s="20"/>
      <c r="U283" s="20"/>
      <c r="V283" s="56"/>
      <c r="W283" s="20"/>
      <c r="X283" s="20"/>
      <c r="Y283" s="17"/>
      <c r="Z283" s="20"/>
    </row>
    <row r="284" spans="3:26">
      <c r="C284" s="6"/>
      <c r="D284" s="48"/>
      <c r="E284" s="41"/>
      <c r="F284" s="6"/>
      <c r="H284" s="6"/>
      <c r="I284" s="55"/>
      <c r="J284" s="12"/>
      <c r="K284" s="20"/>
      <c r="L284" s="20"/>
      <c r="M284" s="20"/>
      <c r="N284" s="20"/>
      <c r="O284" s="20"/>
      <c r="P284" s="20"/>
      <c r="Q284" s="56"/>
      <c r="R284" s="57"/>
      <c r="S284" s="58"/>
      <c r="T284" s="20"/>
      <c r="U284" s="20"/>
      <c r="V284" s="56"/>
      <c r="W284" s="20"/>
      <c r="X284" s="20"/>
      <c r="Y284" s="17"/>
      <c r="Z284" s="20"/>
    </row>
    <row r="285" spans="3:26">
      <c r="C285" s="6"/>
      <c r="D285" s="48"/>
      <c r="E285" s="41"/>
      <c r="F285" s="6"/>
      <c r="H285" s="6"/>
      <c r="I285" s="55"/>
      <c r="J285" s="12"/>
      <c r="K285" s="20"/>
      <c r="L285" s="20"/>
      <c r="M285" s="20"/>
      <c r="N285" s="20"/>
      <c r="O285" s="20"/>
      <c r="P285" s="20"/>
      <c r="Q285" s="56"/>
      <c r="R285" s="57"/>
      <c r="S285" s="58"/>
      <c r="T285" s="20"/>
      <c r="U285" s="20"/>
      <c r="V285" s="56"/>
      <c r="W285" s="20"/>
      <c r="X285" s="20"/>
      <c r="Y285" s="17"/>
      <c r="Z285" s="20"/>
    </row>
    <row r="286" spans="3:26">
      <c r="C286" s="6"/>
      <c r="D286" s="48"/>
      <c r="E286" s="41"/>
      <c r="F286" s="6"/>
      <c r="H286" s="6"/>
      <c r="I286" s="55"/>
      <c r="J286" s="12"/>
      <c r="K286" s="20"/>
      <c r="L286" s="20"/>
      <c r="M286" s="20"/>
      <c r="N286" s="20"/>
      <c r="O286" s="20"/>
      <c r="P286" s="20"/>
      <c r="Q286" s="56"/>
      <c r="R286" s="57"/>
      <c r="S286" s="58"/>
      <c r="T286" s="20"/>
      <c r="U286" s="20"/>
      <c r="V286" s="56"/>
      <c r="W286" s="20"/>
      <c r="X286" s="20"/>
      <c r="Y286" s="17"/>
      <c r="Z286" s="20"/>
    </row>
    <row r="287" spans="3:26">
      <c r="C287" s="6"/>
      <c r="D287" s="48"/>
      <c r="E287" s="41"/>
      <c r="F287" s="6"/>
      <c r="H287" s="6"/>
      <c r="I287" s="55"/>
      <c r="J287" s="12"/>
      <c r="K287" s="20"/>
      <c r="L287" s="20"/>
      <c r="M287" s="20"/>
      <c r="N287" s="20"/>
      <c r="O287" s="20"/>
      <c r="P287" s="20"/>
      <c r="Q287" s="56"/>
      <c r="R287" s="57"/>
      <c r="S287" s="58"/>
      <c r="T287" s="20"/>
      <c r="U287" s="20"/>
      <c r="V287" s="56"/>
      <c r="W287" s="20"/>
      <c r="X287" s="20"/>
      <c r="Y287" s="17"/>
      <c r="Z287" s="20"/>
    </row>
    <row r="288" spans="3:26">
      <c r="C288" s="6"/>
      <c r="D288" s="48"/>
      <c r="E288" s="41"/>
      <c r="F288" s="6"/>
      <c r="H288" s="6"/>
      <c r="I288" s="55"/>
      <c r="J288" s="12"/>
      <c r="K288" s="20"/>
      <c r="L288" s="20"/>
      <c r="M288" s="20"/>
      <c r="N288" s="20"/>
      <c r="O288" s="20"/>
      <c r="P288" s="20"/>
      <c r="Q288" s="56"/>
      <c r="R288" s="57"/>
      <c r="S288" s="58"/>
      <c r="T288" s="20"/>
      <c r="U288" s="20"/>
      <c r="V288" s="56"/>
      <c r="W288" s="20"/>
      <c r="X288" s="20"/>
      <c r="Y288" s="17"/>
      <c r="Z288" s="20"/>
    </row>
    <row r="289" spans="3:26">
      <c r="C289" s="6"/>
      <c r="D289" s="48"/>
      <c r="E289" s="41"/>
      <c r="F289" s="6"/>
      <c r="H289" s="6"/>
      <c r="I289" s="55"/>
      <c r="J289" s="12"/>
      <c r="K289" s="20"/>
      <c r="L289" s="20"/>
      <c r="M289" s="20"/>
      <c r="N289" s="20"/>
      <c r="O289" s="20"/>
      <c r="P289" s="20"/>
      <c r="Q289" s="56"/>
      <c r="R289" s="57"/>
      <c r="S289" s="58"/>
      <c r="T289" s="20"/>
      <c r="U289" s="20"/>
      <c r="V289" s="56"/>
      <c r="W289" s="20"/>
      <c r="X289" s="20"/>
      <c r="Y289" s="17"/>
      <c r="Z289" s="20"/>
    </row>
    <row r="290" spans="3:26">
      <c r="C290" s="6"/>
      <c r="D290" s="48"/>
      <c r="E290" s="41"/>
      <c r="F290" s="6"/>
      <c r="H290" s="6"/>
      <c r="I290" s="55"/>
      <c r="J290" s="12"/>
      <c r="K290" s="20"/>
      <c r="L290" s="20"/>
      <c r="M290" s="20"/>
      <c r="N290" s="20"/>
      <c r="O290" s="20"/>
      <c r="P290" s="20"/>
      <c r="Q290" s="56"/>
      <c r="R290" s="57"/>
      <c r="S290" s="58"/>
      <c r="T290" s="20"/>
      <c r="U290" s="20"/>
      <c r="V290" s="56"/>
      <c r="W290" s="20"/>
      <c r="X290" s="20"/>
      <c r="Y290" s="17"/>
      <c r="Z290" s="20"/>
    </row>
    <row r="291" spans="3:26">
      <c r="C291" s="6"/>
      <c r="D291" s="48"/>
      <c r="E291" s="41"/>
      <c r="F291" s="6"/>
      <c r="H291" s="6"/>
      <c r="I291" s="55"/>
      <c r="J291" s="12"/>
      <c r="K291" s="20"/>
      <c r="L291" s="20"/>
      <c r="M291" s="20"/>
      <c r="N291" s="20"/>
      <c r="O291" s="20"/>
      <c r="P291" s="20"/>
      <c r="Q291" s="56"/>
      <c r="R291" s="57"/>
      <c r="S291" s="58"/>
      <c r="T291" s="20"/>
      <c r="U291" s="20"/>
      <c r="V291" s="56"/>
      <c r="W291" s="20"/>
      <c r="X291" s="20"/>
      <c r="Y291" s="17"/>
      <c r="Z291" s="20"/>
    </row>
    <row r="292" spans="3:26">
      <c r="C292" s="6"/>
      <c r="D292" s="48"/>
      <c r="E292" s="41"/>
      <c r="F292" s="6"/>
      <c r="H292" s="6"/>
      <c r="I292" s="55"/>
      <c r="J292" s="12"/>
      <c r="K292" s="20"/>
      <c r="L292" s="20"/>
      <c r="M292" s="20"/>
      <c r="N292" s="20"/>
      <c r="O292" s="20"/>
      <c r="P292" s="20"/>
      <c r="Q292" s="56"/>
      <c r="R292" s="57"/>
      <c r="S292" s="58"/>
      <c r="T292" s="20"/>
      <c r="U292" s="20"/>
      <c r="V292" s="56"/>
      <c r="W292" s="20"/>
      <c r="X292" s="20"/>
      <c r="Y292" s="17"/>
      <c r="Z292" s="20"/>
    </row>
    <row r="293" spans="3:26">
      <c r="C293" s="6"/>
      <c r="D293" s="48"/>
      <c r="E293" s="41"/>
      <c r="F293" s="6"/>
      <c r="H293" s="6"/>
      <c r="I293" s="55"/>
      <c r="J293" s="12"/>
      <c r="K293" s="20"/>
      <c r="L293" s="20"/>
      <c r="M293" s="20"/>
      <c r="N293" s="20"/>
      <c r="O293" s="20"/>
      <c r="P293" s="20"/>
      <c r="Q293" s="56"/>
      <c r="R293" s="57"/>
      <c r="S293" s="58"/>
      <c r="T293" s="20"/>
      <c r="U293" s="20"/>
      <c r="V293" s="56"/>
      <c r="W293" s="20"/>
      <c r="X293" s="20"/>
      <c r="Y293" s="17"/>
      <c r="Z293" s="20"/>
    </row>
    <row r="294" spans="3:26">
      <c r="C294" s="6"/>
      <c r="D294" s="48"/>
      <c r="E294" s="41"/>
      <c r="F294" s="6"/>
      <c r="H294" s="6"/>
      <c r="I294" s="55"/>
      <c r="J294" s="12"/>
      <c r="K294" s="20"/>
      <c r="L294" s="20"/>
      <c r="M294" s="20"/>
      <c r="N294" s="20"/>
      <c r="O294" s="20"/>
      <c r="P294" s="20"/>
      <c r="Q294" s="56"/>
      <c r="R294" s="57"/>
      <c r="S294" s="58"/>
      <c r="T294" s="20"/>
      <c r="U294" s="20"/>
      <c r="V294" s="56"/>
      <c r="W294" s="20"/>
      <c r="X294" s="20"/>
      <c r="Y294" s="17"/>
      <c r="Z294" s="20"/>
    </row>
    <row r="295" spans="3:26">
      <c r="C295" s="6"/>
      <c r="D295" s="48"/>
      <c r="E295" s="41"/>
      <c r="F295" s="6"/>
      <c r="H295" s="6"/>
      <c r="I295" s="55"/>
      <c r="J295" s="12"/>
      <c r="K295" s="20"/>
      <c r="L295" s="20"/>
      <c r="M295" s="20"/>
      <c r="N295" s="20"/>
      <c r="O295" s="20"/>
      <c r="P295" s="20"/>
      <c r="Q295" s="56"/>
      <c r="R295" s="57"/>
      <c r="S295" s="58"/>
      <c r="T295" s="20"/>
      <c r="U295" s="20"/>
      <c r="V295" s="56"/>
      <c r="W295" s="20"/>
      <c r="X295" s="20"/>
      <c r="Y295" s="17"/>
      <c r="Z295" s="20"/>
    </row>
    <row r="296" spans="3:26">
      <c r="C296" s="6"/>
      <c r="D296" s="48"/>
      <c r="E296" s="41"/>
      <c r="F296" s="6"/>
      <c r="H296" s="6"/>
      <c r="I296" s="55"/>
      <c r="J296" s="12"/>
      <c r="K296" s="20"/>
      <c r="L296" s="20"/>
      <c r="M296" s="20"/>
      <c r="N296" s="20"/>
      <c r="O296" s="20"/>
      <c r="P296" s="20"/>
      <c r="Q296" s="56"/>
      <c r="R296" s="57"/>
      <c r="S296" s="58"/>
      <c r="T296" s="20"/>
      <c r="U296" s="20"/>
      <c r="V296" s="56"/>
      <c r="W296" s="20"/>
      <c r="X296" s="20"/>
      <c r="Y296" s="17"/>
      <c r="Z296" s="20"/>
    </row>
    <row r="297" spans="3:26">
      <c r="C297" s="6"/>
      <c r="D297" s="48"/>
      <c r="E297" s="41"/>
      <c r="F297" s="6"/>
      <c r="H297" s="6"/>
      <c r="I297" s="55"/>
      <c r="J297" s="12"/>
      <c r="K297" s="20"/>
      <c r="L297" s="20"/>
      <c r="M297" s="20"/>
      <c r="N297" s="20"/>
      <c r="O297" s="20"/>
      <c r="P297" s="20"/>
      <c r="Q297" s="56"/>
      <c r="R297" s="57"/>
      <c r="S297" s="58"/>
      <c r="T297" s="20"/>
      <c r="U297" s="20"/>
      <c r="V297" s="56"/>
      <c r="W297" s="20"/>
      <c r="X297" s="20"/>
      <c r="Y297" s="17"/>
      <c r="Z297" s="20"/>
    </row>
    <row r="298" spans="3:26">
      <c r="C298" s="6"/>
      <c r="D298" s="48"/>
      <c r="E298" s="41"/>
      <c r="F298" s="6"/>
      <c r="H298" s="6"/>
      <c r="I298" s="55"/>
      <c r="J298" s="12"/>
      <c r="K298" s="20"/>
      <c r="L298" s="20"/>
      <c r="M298" s="20"/>
      <c r="N298" s="20"/>
      <c r="O298" s="20"/>
      <c r="P298" s="20"/>
      <c r="Q298" s="56"/>
      <c r="R298" s="57"/>
      <c r="S298" s="58"/>
      <c r="T298" s="20"/>
      <c r="U298" s="20"/>
      <c r="V298" s="56"/>
      <c r="W298" s="20"/>
      <c r="X298" s="20"/>
      <c r="Y298" s="17"/>
      <c r="Z298" s="20"/>
    </row>
    <row r="299" spans="3:26">
      <c r="C299" s="6"/>
      <c r="D299" s="48"/>
      <c r="E299" s="41"/>
      <c r="F299" s="6"/>
      <c r="H299" s="6"/>
      <c r="I299" s="55"/>
      <c r="J299" s="12"/>
      <c r="K299" s="20"/>
      <c r="L299" s="20"/>
      <c r="M299" s="20"/>
      <c r="N299" s="20"/>
      <c r="O299" s="20"/>
      <c r="P299" s="20"/>
      <c r="Q299" s="56"/>
      <c r="R299" s="57"/>
      <c r="S299" s="58"/>
      <c r="T299" s="20"/>
      <c r="U299" s="20"/>
      <c r="V299" s="56"/>
      <c r="W299" s="20"/>
      <c r="X299" s="20"/>
      <c r="Y299" s="17"/>
      <c r="Z299" s="20"/>
    </row>
    <row r="300" spans="3:26">
      <c r="C300" s="6"/>
      <c r="D300" s="48"/>
      <c r="E300" s="41"/>
      <c r="F300" s="6"/>
      <c r="H300" s="6"/>
      <c r="I300" s="55"/>
      <c r="J300" s="12"/>
      <c r="K300" s="20"/>
      <c r="L300" s="20"/>
      <c r="M300" s="20"/>
      <c r="N300" s="20"/>
      <c r="O300" s="20"/>
      <c r="P300" s="20"/>
      <c r="Q300" s="56"/>
      <c r="R300" s="57"/>
      <c r="S300" s="58"/>
      <c r="T300" s="20"/>
      <c r="U300" s="20"/>
      <c r="V300" s="56"/>
      <c r="W300" s="20"/>
      <c r="X300" s="20"/>
      <c r="Y300" s="17"/>
      <c r="Z300" s="20"/>
    </row>
    <row r="301" spans="3:26">
      <c r="C301" s="6"/>
      <c r="D301" s="48"/>
      <c r="E301" s="41"/>
      <c r="F301" s="6"/>
      <c r="H301" s="6"/>
      <c r="I301" s="55"/>
      <c r="J301" s="12"/>
      <c r="K301" s="20"/>
      <c r="L301" s="20"/>
      <c r="M301" s="20"/>
      <c r="N301" s="20"/>
      <c r="O301" s="20"/>
      <c r="P301" s="20"/>
      <c r="Q301" s="56"/>
      <c r="R301" s="57"/>
      <c r="S301" s="58"/>
      <c r="T301" s="20"/>
      <c r="U301" s="20"/>
      <c r="V301" s="56"/>
      <c r="W301" s="20"/>
      <c r="X301" s="20"/>
      <c r="Y301" s="17"/>
      <c r="Z301" s="20"/>
    </row>
    <row r="302" spans="3:26">
      <c r="C302" s="6"/>
      <c r="D302" s="48"/>
      <c r="E302" s="41"/>
      <c r="F302" s="6"/>
      <c r="H302" s="6"/>
      <c r="I302" s="55"/>
      <c r="J302" s="12"/>
      <c r="K302" s="20"/>
      <c r="L302" s="20"/>
      <c r="M302" s="20"/>
      <c r="N302" s="20"/>
      <c r="O302" s="20"/>
      <c r="P302" s="20"/>
      <c r="Q302" s="56"/>
      <c r="R302" s="57"/>
      <c r="S302" s="58"/>
      <c r="T302" s="20"/>
      <c r="U302" s="20"/>
      <c r="V302" s="56"/>
      <c r="W302" s="20"/>
      <c r="X302" s="20"/>
      <c r="Y302" s="17"/>
      <c r="Z302" s="20"/>
    </row>
    <row r="303" spans="3:26">
      <c r="C303" s="6"/>
      <c r="D303" s="48"/>
      <c r="E303" s="41"/>
      <c r="F303" s="6"/>
      <c r="H303" s="6"/>
      <c r="I303" s="55"/>
      <c r="J303" s="12"/>
      <c r="K303" s="20"/>
      <c r="L303" s="20"/>
      <c r="M303" s="20"/>
      <c r="N303" s="20"/>
      <c r="O303" s="20"/>
      <c r="P303" s="20"/>
      <c r="Q303" s="56"/>
      <c r="R303" s="57"/>
      <c r="S303" s="58"/>
      <c r="T303" s="20"/>
      <c r="U303" s="20"/>
      <c r="V303" s="56"/>
      <c r="W303" s="20"/>
      <c r="X303" s="20"/>
      <c r="Y303" s="17"/>
      <c r="Z303" s="20"/>
    </row>
    <row r="304" spans="3:26">
      <c r="C304" s="6"/>
      <c r="D304" s="48"/>
      <c r="E304" s="41"/>
      <c r="F304" s="6"/>
      <c r="H304" s="6"/>
      <c r="I304" s="55"/>
      <c r="J304" s="12"/>
      <c r="K304" s="20"/>
      <c r="L304" s="20"/>
      <c r="M304" s="20"/>
      <c r="N304" s="20"/>
      <c r="O304" s="20"/>
      <c r="P304" s="20"/>
      <c r="Q304" s="56"/>
      <c r="R304" s="57"/>
      <c r="S304" s="58"/>
      <c r="T304" s="20"/>
      <c r="U304" s="20"/>
      <c r="V304" s="56"/>
      <c r="W304" s="20"/>
      <c r="X304" s="20"/>
      <c r="Y304" s="17"/>
      <c r="Z304" s="20"/>
    </row>
    <row r="305" spans="3:26">
      <c r="C305" s="6"/>
      <c r="D305" s="48"/>
      <c r="E305" s="41"/>
      <c r="F305" s="6"/>
      <c r="H305" s="6"/>
      <c r="I305" s="55"/>
      <c r="J305" s="12"/>
      <c r="K305" s="20"/>
      <c r="L305" s="20"/>
      <c r="M305" s="20"/>
      <c r="N305" s="20"/>
      <c r="O305" s="20"/>
      <c r="P305" s="20"/>
      <c r="Q305" s="56"/>
      <c r="R305" s="57"/>
      <c r="S305" s="58"/>
      <c r="T305" s="20"/>
      <c r="U305" s="20"/>
      <c r="V305" s="56"/>
      <c r="W305" s="20"/>
      <c r="X305" s="20"/>
      <c r="Y305" s="17"/>
      <c r="Z305" s="20"/>
    </row>
    <row r="306" spans="3:26">
      <c r="C306" s="6"/>
      <c r="D306" s="48"/>
      <c r="E306" s="41"/>
      <c r="F306" s="6"/>
      <c r="H306" s="6"/>
      <c r="I306" s="55"/>
      <c r="J306" s="12"/>
      <c r="K306" s="20"/>
      <c r="L306" s="20"/>
      <c r="M306" s="20"/>
      <c r="N306" s="20"/>
      <c r="O306" s="20"/>
      <c r="P306" s="20"/>
      <c r="Q306" s="56"/>
      <c r="R306" s="57"/>
      <c r="S306" s="58"/>
      <c r="T306" s="20"/>
      <c r="U306" s="20"/>
      <c r="V306" s="56"/>
      <c r="W306" s="20"/>
      <c r="X306" s="20"/>
      <c r="Y306" s="17"/>
      <c r="Z306" s="20"/>
    </row>
    <row r="307" spans="3:26">
      <c r="C307" s="6"/>
      <c r="D307" s="48"/>
      <c r="E307" s="41"/>
      <c r="F307" s="6"/>
      <c r="H307" s="6"/>
      <c r="I307" s="55"/>
      <c r="J307" s="12"/>
      <c r="K307" s="20"/>
      <c r="L307" s="20"/>
      <c r="M307" s="20"/>
      <c r="N307" s="20"/>
      <c r="O307" s="20"/>
      <c r="P307" s="20"/>
      <c r="Q307" s="56"/>
      <c r="R307" s="57"/>
      <c r="S307" s="58"/>
      <c r="T307" s="20"/>
      <c r="U307" s="20"/>
      <c r="V307" s="56"/>
      <c r="W307" s="20"/>
      <c r="X307" s="20"/>
      <c r="Y307" s="17"/>
      <c r="Z307" s="20"/>
    </row>
    <row r="308" spans="3:26">
      <c r="C308" s="6"/>
      <c r="D308" s="48"/>
      <c r="E308" s="41"/>
      <c r="F308" s="6"/>
      <c r="H308" s="6"/>
      <c r="I308" s="55"/>
      <c r="J308" s="12"/>
      <c r="K308" s="20"/>
      <c r="L308" s="20"/>
      <c r="M308" s="20"/>
      <c r="N308" s="20"/>
      <c r="O308" s="20"/>
      <c r="P308" s="20"/>
      <c r="Q308" s="56"/>
      <c r="R308" s="57"/>
      <c r="S308" s="58"/>
      <c r="T308" s="20"/>
      <c r="U308" s="20"/>
      <c r="V308" s="56"/>
      <c r="W308" s="20"/>
      <c r="X308" s="20"/>
      <c r="Y308" s="17"/>
      <c r="Z308" s="20"/>
    </row>
    <row r="309" spans="3:26">
      <c r="C309" s="6"/>
      <c r="D309" s="48"/>
      <c r="E309" s="41"/>
      <c r="F309" s="6"/>
      <c r="H309" s="6"/>
      <c r="I309" s="55"/>
      <c r="J309" s="12"/>
      <c r="K309" s="20"/>
      <c r="L309" s="20"/>
      <c r="M309" s="20"/>
      <c r="N309" s="20"/>
      <c r="O309" s="20"/>
      <c r="P309" s="20"/>
      <c r="Q309" s="56"/>
      <c r="R309" s="57"/>
      <c r="S309" s="58"/>
      <c r="T309" s="20"/>
      <c r="U309" s="20"/>
      <c r="V309" s="56"/>
      <c r="W309" s="20"/>
      <c r="X309" s="20"/>
      <c r="Y309" s="17"/>
      <c r="Z309" s="20"/>
    </row>
    <row r="310" spans="3:26">
      <c r="C310" s="6"/>
      <c r="D310" s="48"/>
      <c r="E310" s="41"/>
      <c r="F310" s="6"/>
      <c r="H310" s="6"/>
      <c r="I310" s="55"/>
      <c r="J310" s="12"/>
      <c r="K310" s="20"/>
      <c r="L310" s="20"/>
      <c r="M310" s="20"/>
      <c r="N310" s="20"/>
      <c r="O310" s="20"/>
      <c r="P310" s="20"/>
      <c r="Q310" s="56"/>
      <c r="R310" s="57"/>
      <c r="S310" s="58"/>
      <c r="T310" s="20"/>
      <c r="U310" s="20"/>
      <c r="V310" s="56"/>
      <c r="W310" s="20"/>
      <c r="X310" s="20"/>
      <c r="Y310" s="17"/>
      <c r="Z310" s="20"/>
    </row>
    <row r="311" spans="3:26">
      <c r="C311" s="6"/>
      <c r="D311" s="48"/>
      <c r="E311" s="41"/>
      <c r="F311" s="6"/>
      <c r="H311" s="6"/>
      <c r="I311" s="55"/>
      <c r="J311" s="12"/>
      <c r="K311" s="20"/>
      <c r="L311" s="20"/>
      <c r="M311" s="20"/>
      <c r="N311" s="20"/>
      <c r="O311" s="20"/>
      <c r="P311" s="20"/>
      <c r="Q311" s="56"/>
      <c r="R311" s="57"/>
      <c r="S311" s="58"/>
      <c r="T311" s="20"/>
      <c r="U311" s="20"/>
      <c r="V311" s="56"/>
      <c r="W311" s="20"/>
      <c r="X311" s="20"/>
      <c r="Y311" s="17"/>
      <c r="Z311" s="20"/>
    </row>
    <row r="312" spans="3:26">
      <c r="C312" s="6"/>
      <c r="D312" s="48"/>
      <c r="E312" s="41"/>
      <c r="F312" s="6"/>
      <c r="H312" s="6"/>
      <c r="I312" s="55"/>
      <c r="J312" s="12"/>
      <c r="K312" s="20"/>
      <c r="L312" s="20"/>
      <c r="M312" s="20"/>
      <c r="N312" s="20"/>
      <c r="O312" s="20"/>
      <c r="P312" s="20"/>
      <c r="Q312" s="56"/>
      <c r="R312" s="57"/>
      <c r="S312" s="58"/>
      <c r="T312" s="20"/>
      <c r="U312" s="20"/>
      <c r="V312" s="56"/>
      <c r="W312" s="20"/>
      <c r="X312" s="20"/>
      <c r="Y312" s="17"/>
      <c r="Z312" s="20"/>
    </row>
    <row r="313" spans="3:26">
      <c r="C313" s="6"/>
      <c r="D313" s="48"/>
      <c r="E313" s="41"/>
      <c r="F313" s="6"/>
      <c r="H313" s="6"/>
      <c r="I313" s="55"/>
      <c r="J313" s="12"/>
      <c r="K313" s="20"/>
      <c r="L313" s="20"/>
      <c r="M313" s="20"/>
      <c r="N313" s="20"/>
      <c r="O313" s="20"/>
      <c r="P313" s="20"/>
      <c r="Q313" s="56"/>
      <c r="R313" s="57"/>
      <c r="S313" s="58"/>
      <c r="T313" s="20"/>
      <c r="U313" s="20"/>
      <c r="V313" s="56"/>
      <c r="W313" s="20"/>
      <c r="X313" s="20"/>
      <c r="Y313" s="17"/>
      <c r="Z313" s="20"/>
    </row>
    <row r="314" spans="3:26">
      <c r="C314" s="6"/>
      <c r="D314" s="48"/>
      <c r="E314" s="41"/>
      <c r="F314" s="6"/>
      <c r="H314" s="6"/>
      <c r="I314" s="55"/>
      <c r="J314" s="12"/>
      <c r="K314" s="20"/>
      <c r="L314" s="20"/>
      <c r="M314" s="20"/>
      <c r="N314" s="20"/>
      <c r="O314" s="20"/>
      <c r="P314" s="20"/>
      <c r="Q314" s="56"/>
      <c r="R314" s="57"/>
      <c r="S314" s="58"/>
      <c r="T314" s="20"/>
      <c r="U314" s="20"/>
      <c r="V314" s="56"/>
      <c r="W314" s="20"/>
      <c r="X314" s="20"/>
      <c r="Y314" s="17"/>
      <c r="Z314" s="20"/>
    </row>
    <row r="315" spans="3:26">
      <c r="C315" s="6"/>
      <c r="D315" s="48"/>
      <c r="E315" s="41"/>
      <c r="F315" s="6"/>
      <c r="H315" s="6"/>
      <c r="I315" s="55"/>
      <c r="J315" s="12"/>
      <c r="K315" s="20"/>
      <c r="L315" s="20"/>
      <c r="M315" s="20"/>
      <c r="N315" s="20"/>
      <c r="O315" s="20"/>
      <c r="P315" s="20"/>
      <c r="Q315" s="56"/>
      <c r="R315" s="57"/>
      <c r="S315" s="58"/>
      <c r="T315" s="20"/>
      <c r="U315" s="20"/>
      <c r="V315" s="56"/>
      <c r="W315" s="20"/>
      <c r="X315" s="20"/>
      <c r="Y315" s="17"/>
      <c r="Z315" s="20"/>
    </row>
    <row r="316" spans="3:26">
      <c r="C316" s="6"/>
      <c r="D316" s="48"/>
      <c r="E316" s="41"/>
      <c r="F316" s="6"/>
      <c r="H316" s="6"/>
      <c r="I316" s="55"/>
      <c r="J316" s="12"/>
      <c r="K316" s="20"/>
      <c r="L316" s="20"/>
      <c r="M316" s="20"/>
      <c r="N316" s="20"/>
      <c r="O316" s="20"/>
      <c r="P316" s="20"/>
      <c r="Q316" s="56"/>
      <c r="R316" s="57"/>
      <c r="S316" s="58"/>
      <c r="T316" s="20"/>
      <c r="U316" s="20"/>
      <c r="V316" s="56"/>
      <c r="W316" s="20"/>
      <c r="X316" s="20"/>
      <c r="Y316" s="17"/>
      <c r="Z316" s="20"/>
    </row>
    <row r="317" spans="3:26">
      <c r="C317" s="6"/>
      <c r="D317" s="48"/>
      <c r="E317" s="41"/>
      <c r="F317" s="6"/>
      <c r="H317" s="6"/>
      <c r="I317" s="55"/>
      <c r="J317" s="12"/>
      <c r="K317" s="20"/>
      <c r="L317" s="20"/>
      <c r="M317" s="20"/>
      <c r="N317" s="20"/>
      <c r="O317" s="20"/>
      <c r="P317" s="20"/>
      <c r="Q317" s="56"/>
      <c r="R317" s="57"/>
      <c r="S317" s="58"/>
      <c r="T317" s="20"/>
      <c r="U317" s="20"/>
      <c r="V317" s="56"/>
      <c r="W317" s="20"/>
      <c r="X317" s="20"/>
      <c r="Y317" s="17"/>
      <c r="Z317" s="20"/>
    </row>
    <row r="318" spans="3:26">
      <c r="C318" s="6"/>
      <c r="D318" s="48"/>
      <c r="E318" s="41"/>
      <c r="F318" s="6"/>
      <c r="H318" s="6"/>
      <c r="I318" s="55"/>
      <c r="J318" s="12"/>
      <c r="K318" s="20"/>
      <c r="L318" s="20"/>
      <c r="M318" s="20"/>
      <c r="N318" s="20"/>
      <c r="O318" s="20"/>
      <c r="P318" s="20"/>
      <c r="Q318" s="56"/>
      <c r="R318" s="57"/>
      <c r="S318" s="58"/>
      <c r="T318" s="20"/>
      <c r="U318" s="20"/>
      <c r="V318" s="56"/>
      <c r="W318" s="20"/>
      <c r="X318" s="20"/>
      <c r="Y318" s="17"/>
      <c r="Z318" s="20"/>
    </row>
    <row r="319" spans="3:26">
      <c r="C319" s="6"/>
      <c r="D319" s="48"/>
      <c r="E319" s="41"/>
      <c r="F319" s="6"/>
      <c r="H319" s="6"/>
      <c r="I319" s="55"/>
      <c r="J319" s="12"/>
      <c r="K319" s="20"/>
      <c r="L319" s="20"/>
      <c r="M319" s="20"/>
      <c r="N319" s="20"/>
      <c r="O319" s="20"/>
      <c r="P319" s="20"/>
      <c r="Q319" s="56"/>
      <c r="R319" s="57"/>
      <c r="S319" s="58"/>
      <c r="T319" s="20"/>
      <c r="U319" s="20"/>
      <c r="V319" s="56"/>
      <c r="W319" s="20"/>
      <c r="X319" s="20"/>
      <c r="Y319" s="17"/>
      <c r="Z319" s="20"/>
    </row>
    <row r="320" spans="3:26">
      <c r="C320" s="6"/>
      <c r="D320" s="48"/>
      <c r="E320" s="41"/>
      <c r="F320" s="6"/>
      <c r="H320" s="6"/>
      <c r="I320" s="55"/>
      <c r="J320" s="12"/>
      <c r="K320" s="20"/>
      <c r="L320" s="20"/>
      <c r="M320" s="20"/>
      <c r="N320" s="20"/>
      <c r="O320" s="20"/>
      <c r="P320" s="20"/>
      <c r="Q320" s="56"/>
      <c r="R320" s="57"/>
      <c r="S320" s="58"/>
      <c r="T320" s="20"/>
      <c r="U320" s="20"/>
      <c r="V320" s="56"/>
      <c r="W320" s="20"/>
      <c r="X320" s="20"/>
      <c r="Y320" s="17"/>
      <c r="Z320" s="20"/>
    </row>
    <row r="321" spans="3:26">
      <c r="C321" s="6"/>
      <c r="D321" s="48"/>
      <c r="E321" s="41"/>
      <c r="F321" s="6"/>
      <c r="H321" s="6"/>
      <c r="I321" s="55"/>
      <c r="J321" s="12"/>
      <c r="K321" s="20"/>
      <c r="L321" s="20"/>
      <c r="M321" s="20"/>
      <c r="N321" s="20"/>
      <c r="O321" s="20"/>
      <c r="P321" s="20"/>
      <c r="Q321" s="56"/>
      <c r="R321" s="57"/>
      <c r="S321" s="58"/>
      <c r="T321" s="20"/>
      <c r="U321" s="20"/>
      <c r="V321" s="56"/>
      <c r="W321" s="20"/>
      <c r="X321" s="20"/>
      <c r="Y321" s="17"/>
      <c r="Z321" s="20"/>
    </row>
    <row r="322" spans="3:26">
      <c r="C322" s="6"/>
      <c r="D322" s="48"/>
      <c r="E322" s="41"/>
      <c r="F322" s="6"/>
      <c r="H322" s="6"/>
      <c r="I322" s="55"/>
      <c r="J322" s="12"/>
      <c r="K322" s="20"/>
      <c r="L322" s="20"/>
      <c r="M322" s="20"/>
      <c r="N322" s="20"/>
      <c r="O322" s="20"/>
      <c r="P322" s="20"/>
      <c r="Q322" s="56"/>
      <c r="R322" s="57"/>
      <c r="S322" s="58"/>
      <c r="T322" s="20"/>
      <c r="U322" s="20"/>
      <c r="V322" s="56"/>
      <c r="W322" s="20"/>
      <c r="X322" s="20"/>
      <c r="Y322" s="17"/>
      <c r="Z322" s="20"/>
    </row>
    <row r="323" spans="3:26">
      <c r="C323" s="6"/>
      <c r="D323" s="48"/>
      <c r="E323" s="41"/>
      <c r="F323" s="6"/>
      <c r="H323" s="6"/>
      <c r="I323" s="55"/>
      <c r="J323" s="12"/>
      <c r="K323" s="20"/>
      <c r="L323" s="20"/>
      <c r="M323" s="20"/>
      <c r="N323" s="20"/>
      <c r="O323" s="20"/>
      <c r="P323" s="20"/>
      <c r="Q323" s="56"/>
      <c r="R323" s="57"/>
      <c r="S323" s="58"/>
      <c r="T323" s="20"/>
      <c r="U323" s="20"/>
      <c r="V323" s="56"/>
      <c r="W323" s="20"/>
      <c r="X323" s="20"/>
      <c r="Y323" s="17"/>
      <c r="Z323" s="20"/>
    </row>
    <row r="324" spans="3:26">
      <c r="C324" s="6"/>
      <c r="D324" s="48"/>
      <c r="E324" s="41"/>
      <c r="F324" s="6"/>
      <c r="H324" s="6"/>
      <c r="I324" s="55"/>
      <c r="J324" s="12"/>
      <c r="K324" s="20"/>
      <c r="L324" s="20"/>
      <c r="M324" s="20"/>
      <c r="N324" s="20"/>
      <c r="O324" s="20"/>
      <c r="P324" s="20"/>
      <c r="Q324" s="56"/>
      <c r="R324" s="57"/>
      <c r="S324" s="58"/>
      <c r="T324" s="20"/>
      <c r="U324" s="20"/>
      <c r="V324" s="56"/>
      <c r="W324" s="20"/>
      <c r="X324" s="20"/>
      <c r="Y324" s="17"/>
      <c r="Z324" s="20"/>
    </row>
    <row r="325" spans="3:26">
      <c r="C325" s="6"/>
      <c r="D325" s="48"/>
      <c r="E325" s="41"/>
      <c r="F325" s="6"/>
      <c r="H325" s="6"/>
      <c r="I325" s="55"/>
      <c r="J325" s="12"/>
      <c r="K325" s="20"/>
      <c r="L325" s="20"/>
      <c r="M325" s="20"/>
      <c r="N325" s="20"/>
      <c r="O325" s="20"/>
      <c r="P325" s="20"/>
      <c r="Q325" s="56"/>
      <c r="R325" s="57"/>
      <c r="S325" s="58"/>
      <c r="T325" s="20"/>
      <c r="U325" s="20"/>
      <c r="V325" s="56"/>
      <c r="W325" s="20"/>
      <c r="X325" s="20"/>
      <c r="Y325" s="17"/>
      <c r="Z325" s="20"/>
    </row>
    <row r="326" spans="3:26">
      <c r="C326" s="6"/>
      <c r="D326" s="48"/>
      <c r="E326" s="41"/>
      <c r="F326" s="6"/>
      <c r="H326" s="6"/>
      <c r="I326" s="55"/>
      <c r="J326" s="12"/>
      <c r="K326" s="20"/>
      <c r="L326" s="20"/>
      <c r="M326" s="20"/>
      <c r="N326" s="20"/>
      <c r="O326" s="20"/>
      <c r="P326" s="20"/>
      <c r="Q326" s="56"/>
      <c r="R326" s="57"/>
      <c r="S326" s="58"/>
      <c r="T326" s="20"/>
      <c r="U326" s="20"/>
      <c r="V326" s="56"/>
      <c r="W326" s="20"/>
      <c r="X326" s="20"/>
      <c r="Y326" s="17"/>
      <c r="Z326" s="20"/>
    </row>
    <row r="327" spans="3:26">
      <c r="C327" s="6"/>
      <c r="D327" s="48"/>
      <c r="E327" s="41"/>
      <c r="F327" s="6"/>
      <c r="H327" s="6"/>
      <c r="I327" s="55"/>
      <c r="J327" s="12"/>
      <c r="K327" s="20"/>
      <c r="L327" s="20"/>
      <c r="M327" s="20"/>
      <c r="N327" s="20"/>
      <c r="O327" s="20"/>
      <c r="P327" s="20"/>
      <c r="Q327" s="56"/>
      <c r="R327" s="57"/>
      <c r="S327" s="58"/>
      <c r="T327" s="20"/>
      <c r="U327" s="20"/>
      <c r="V327" s="56"/>
      <c r="W327" s="20"/>
      <c r="X327" s="20"/>
      <c r="Y327" s="17"/>
      <c r="Z327" s="20"/>
    </row>
    <row r="328" spans="3:26">
      <c r="C328" s="6"/>
      <c r="D328" s="48"/>
      <c r="E328" s="41"/>
      <c r="F328" s="6"/>
      <c r="H328" s="6"/>
      <c r="I328" s="55"/>
      <c r="J328" s="12"/>
      <c r="K328" s="20"/>
      <c r="L328" s="20"/>
      <c r="M328" s="20"/>
      <c r="N328" s="20"/>
      <c r="O328" s="20"/>
      <c r="P328" s="20"/>
      <c r="Q328" s="56"/>
      <c r="R328" s="57"/>
      <c r="S328" s="58"/>
      <c r="T328" s="20"/>
      <c r="U328" s="20"/>
      <c r="V328" s="56"/>
      <c r="W328" s="20"/>
      <c r="X328" s="20"/>
      <c r="Y328" s="17"/>
      <c r="Z328" s="20"/>
    </row>
    <row r="329" spans="3:26">
      <c r="C329" s="6"/>
      <c r="D329" s="48"/>
      <c r="E329" s="41"/>
      <c r="F329" s="6"/>
      <c r="H329" s="6"/>
      <c r="I329" s="55"/>
      <c r="J329" s="12"/>
      <c r="K329" s="20"/>
      <c r="L329" s="20"/>
      <c r="M329" s="20"/>
      <c r="N329" s="20"/>
      <c r="O329" s="20"/>
      <c r="P329" s="20"/>
      <c r="Q329" s="56"/>
      <c r="R329" s="57"/>
      <c r="S329" s="58"/>
      <c r="T329" s="20"/>
      <c r="U329" s="20"/>
      <c r="V329" s="56"/>
      <c r="W329" s="20"/>
      <c r="X329" s="20"/>
      <c r="Y329" s="17"/>
      <c r="Z329" s="20"/>
    </row>
    <row r="330" spans="3:26">
      <c r="C330" s="6"/>
      <c r="D330" s="48"/>
      <c r="E330" s="41"/>
      <c r="F330" s="6"/>
      <c r="H330" s="6"/>
      <c r="I330" s="55"/>
      <c r="J330" s="12"/>
      <c r="K330" s="20"/>
      <c r="L330" s="20"/>
      <c r="M330" s="20"/>
      <c r="N330" s="20"/>
      <c r="O330" s="20"/>
      <c r="P330" s="20"/>
      <c r="Q330" s="56"/>
      <c r="R330" s="57"/>
      <c r="S330" s="58"/>
      <c r="T330" s="20"/>
      <c r="U330" s="20"/>
      <c r="V330" s="56"/>
      <c r="W330" s="20"/>
      <c r="X330" s="20"/>
      <c r="Y330" s="17"/>
      <c r="Z330" s="20"/>
    </row>
    <row r="331" spans="3:26">
      <c r="C331" s="6"/>
      <c r="D331" s="48"/>
      <c r="E331" s="41"/>
      <c r="F331" s="6"/>
      <c r="H331" s="6"/>
      <c r="I331" s="55"/>
      <c r="J331" s="12"/>
      <c r="K331" s="20"/>
      <c r="L331" s="20"/>
      <c r="M331" s="20"/>
      <c r="N331" s="20"/>
      <c r="O331" s="20"/>
      <c r="P331" s="20"/>
      <c r="Q331" s="56"/>
      <c r="R331" s="57"/>
      <c r="S331" s="58"/>
      <c r="T331" s="20"/>
      <c r="U331" s="20"/>
      <c r="V331" s="56"/>
      <c r="W331" s="20"/>
      <c r="X331" s="20"/>
      <c r="Y331" s="17"/>
      <c r="Z331" s="20"/>
    </row>
    <row r="332" spans="3:26">
      <c r="C332" s="6"/>
      <c r="D332" s="48"/>
      <c r="E332" s="41"/>
      <c r="F332" s="6"/>
      <c r="H332" s="6"/>
      <c r="I332" s="55"/>
      <c r="J332" s="12"/>
      <c r="K332" s="20"/>
      <c r="L332" s="20"/>
      <c r="M332" s="20"/>
      <c r="N332" s="20"/>
      <c r="O332" s="20"/>
      <c r="P332" s="20"/>
      <c r="Q332" s="56"/>
      <c r="R332" s="57"/>
      <c r="S332" s="58"/>
      <c r="T332" s="20"/>
      <c r="U332" s="20"/>
      <c r="V332" s="56"/>
      <c r="W332" s="20"/>
      <c r="X332" s="20"/>
      <c r="Y332" s="17"/>
      <c r="Z332" s="20"/>
    </row>
    <row r="333" spans="3:26">
      <c r="C333" s="6"/>
      <c r="D333" s="48"/>
      <c r="E333" s="41"/>
      <c r="F333" s="6"/>
      <c r="H333" s="6"/>
      <c r="I333" s="55"/>
      <c r="J333" s="12"/>
      <c r="K333" s="20"/>
      <c r="L333" s="20"/>
      <c r="M333" s="20"/>
      <c r="N333" s="20"/>
      <c r="O333" s="20"/>
      <c r="P333" s="20"/>
      <c r="Q333" s="56"/>
      <c r="R333" s="57"/>
      <c r="S333" s="58"/>
      <c r="T333" s="20"/>
      <c r="U333" s="20"/>
      <c r="V333" s="56"/>
      <c r="W333" s="20"/>
      <c r="X333" s="20"/>
      <c r="Y333" s="17"/>
      <c r="Z333" s="20"/>
    </row>
    <row r="334" spans="3:26">
      <c r="C334" s="6"/>
      <c r="D334" s="48"/>
      <c r="E334" s="41"/>
      <c r="F334" s="6"/>
      <c r="H334" s="6"/>
      <c r="I334" s="55"/>
      <c r="J334" s="12"/>
      <c r="K334" s="20"/>
      <c r="L334" s="20"/>
      <c r="M334" s="20"/>
      <c r="N334" s="20"/>
      <c r="O334" s="20"/>
      <c r="P334" s="20"/>
      <c r="Q334" s="56"/>
      <c r="R334" s="57"/>
      <c r="S334" s="58"/>
      <c r="T334" s="20"/>
      <c r="U334" s="20"/>
      <c r="V334" s="56"/>
      <c r="W334" s="20"/>
      <c r="X334" s="20"/>
      <c r="Y334" s="17"/>
      <c r="Z334" s="20"/>
    </row>
    <row r="335" spans="3:26">
      <c r="C335" s="6"/>
      <c r="D335" s="48"/>
      <c r="E335" s="41"/>
      <c r="F335" s="6"/>
      <c r="H335" s="6"/>
      <c r="I335" s="55"/>
      <c r="J335" s="12"/>
      <c r="K335" s="20"/>
      <c r="L335" s="20"/>
      <c r="M335" s="20"/>
      <c r="N335" s="20"/>
      <c r="O335" s="20"/>
      <c r="P335" s="20"/>
      <c r="Q335" s="56"/>
      <c r="R335" s="57"/>
      <c r="S335" s="58"/>
      <c r="T335" s="20"/>
      <c r="U335" s="20"/>
      <c r="V335" s="56"/>
      <c r="W335" s="20"/>
      <c r="X335" s="20"/>
      <c r="Y335" s="17"/>
      <c r="Z335" s="20"/>
    </row>
    <row r="336" spans="3:26">
      <c r="C336" s="6"/>
      <c r="D336" s="48"/>
      <c r="E336" s="41"/>
      <c r="F336" s="6"/>
      <c r="H336" s="6"/>
      <c r="I336" s="55"/>
      <c r="J336" s="12"/>
      <c r="K336" s="20"/>
      <c r="L336" s="20"/>
      <c r="M336" s="20"/>
      <c r="N336" s="20"/>
      <c r="O336" s="20"/>
      <c r="P336" s="20"/>
      <c r="Q336" s="56"/>
      <c r="R336" s="57"/>
      <c r="S336" s="58"/>
      <c r="T336" s="20"/>
      <c r="U336" s="20"/>
      <c r="V336" s="56"/>
      <c r="W336" s="20"/>
      <c r="X336" s="20"/>
      <c r="Y336" s="17"/>
      <c r="Z336" s="20"/>
    </row>
    <row r="337" spans="3:26">
      <c r="C337" s="6"/>
      <c r="D337" s="48"/>
      <c r="E337" s="41"/>
      <c r="F337" s="6"/>
      <c r="H337" s="6"/>
      <c r="I337" s="55"/>
      <c r="J337" s="12"/>
      <c r="K337" s="20"/>
      <c r="L337" s="20"/>
      <c r="M337" s="20"/>
      <c r="N337" s="20"/>
      <c r="O337" s="20"/>
      <c r="P337" s="20"/>
      <c r="Q337" s="56"/>
      <c r="R337" s="57"/>
      <c r="S337" s="58"/>
      <c r="T337" s="20"/>
      <c r="U337" s="20"/>
      <c r="V337" s="56"/>
      <c r="W337" s="20"/>
      <c r="X337" s="20"/>
      <c r="Y337" s="17"/>
      <c r="Z337" s="20"/>
    </row>
    <row r="338" spans="3:26">
      <c r="C338" s="6"/>
      <c r="D338" s="48"/>
      <c r="E338" s="41"/>
      <c r="F338" s="6"/>
      <c r="H338" s="6"/>
      <c r="I338" s="55"/>
      <c r="J338" s="12"/>
      <c r="K338" s="20"/>
      <c r="L338" s="20"/>
      <c r="M338" s="20"/>
      <c r="N338" s="20"/>
      <c r="O338" s="20"/>
      <c r="P338" s="20"/>
      <c r="Q338" s="56"/>
      <c r="R338" s="57"/>
      <c r="S338" s="58"/>
      <c r="T338" s="20"/>
      <c r="U338" s="20"/>
      <c r="V338" s="56"/>
      <c r="W338" s="20"/>
      <c r="X338" s="20"/>
      <c r="Y338" s="17"/>
      <c r="Z338" s="20"/>
    </row>
    <row r="339" spans="3:26">
      <c r="C339" s="6"/>
      <c r="D339" s="48"/>
      <c r="E339" s="41"/>
      <c r="F339" s="6"/>
      <c r="H339" s="6"/>
      <c r="I339" s="55"/>
      <c r="J339" s="12"/>
      <c r="K339" s="20"/>
      <c r="L339" s="20"/>
      <c r="M339" s="20"/>
      <c r="N339" s="20"/>
      <c r="O339" s="20"/>
      <c r="P339" s="20"/>
      <c r="Q339" s="56"/>
      <c r="R339" s="57"/>
      <c r="S339" s="58"/>
      <c r="T339" s="20"/>
      <c r="U339" s="20"/>
      <c r="V339" s="56"/>
      <c r="W339" s="20"/>
      <c r="X339" s="20"/>
      <c r="Y339" s="17"/>
      <c r="Z339" s="20"/>
    </row>
    <row r="340" spans="3:26">
      <c r="C340" s="6"/>
      <c r="D340" s="48"/>
      <c r="E340" s="41"/>
      <c r="F340" s="6"/>
      <c r="H340" s="6"/>
      <c r="I340" s="55"/>
      <c r="J340" s="12"/>
      <c r="K340" s="20"/>
      <c r="L340" s="20"/>
      <c r="M340" s="20"/>
      <c r="N340" s="20"/>
      <c r="O340" s="20"/>
      <c r="P340" s="20"/>
      <c r="Q340" s="56"/>
      <c r="R340" s="57"/>
      <c r="S340" s="58"/>
      <c r="T340" s="20"/>
      <c r="U340" s="20"/>
      <c r="V340" s="56"/>
      <c r="W340" s="20"/>
      <c r="X340" s="20"/>
      <c r="Y340" s="17"/>
      <c r="Z340" s="20"/>
    </row>
    <row r="341" spans="3:26">
      <c r="C341" s="6"/>
      <c r="D341" s="48"/>
      <c r="E341" s="41"/>
      <c r="F341" s="6"/>
      <c r="H341" s="6"/>
      <c r="I341" s="55"/>
      <c r="J341" s="12"/>
      <c r="K341" s="20"/>
      <c r="L341" s="20"/>
      <c r="M341" s="20"/>
      <c r="N341" s="20"/>
      <c r="O341" s="20"/>
      <c r="P341" s="20"/>
      <c r="Q341" s="56"/>
      <c r="R341" s="57"/>
      <c r="S341" s="58"/>
      <c r="T341" s="20"/>
      <c r="U341" s="20"/>
      <c r="V341" s="56"/>
      <c r="W341" s="20"/>
      <c r="X341" s="20"/>
      <c r="Y341" s="17"/>
      <c r="Z341" s="20"/>
    </row>
    <row r="342" spans="3:26">
      <c r="C342" s="6"/>
      <c r="D342" s="48"/>
      <c r="E342" s="41"/>
      <c r="F342" s="6"/>
      <c r="H342" s="6"/>
      <c r="I342" s="55"/>
      <c r="J342" s="12"/>
      <c r="K342" s="20"/>
      <c r="L342" s="20"/>
      <c r="M342" s="20"/>
      <c r="N342" s="20"/>
      <c r="O342" s="20"/>
      <c r="P342" s="20"/>
      <c r="Q342" s="56"/>
      <c r="R342" s="57"/>
      <c r="S342" s="58"/>
      <c r="T342" s="20"/>
      <c r="U342" s="20"/>
      <c r="V342" s="56"/>
      <c r="W342" s="20"/>
      <c r="X342" s="20"/>
      <c r="Y342" s="17"/>
      <c r="Z342" s="20"/>
    </row>
    <row r="343" spans="3:26">
      <c r="C343" s="6"/>
      <c r="D343" s="48"/>
      <c r="E343" s="41"/>
      <c r="F343" s="6"/>
      <c r="H343" s="6"/>
      <c r="I343" s="55"/>
      <c r="J343" s="12"/>
      <c r="K343" s="20"/>
      <c r="L343" s="20"/>
      <c r="M343" s="20"/>
      <c r="N343" s="20"/>
      <c r="O343" s="20"/>
      <c r="P343" s="20"/>
      <c r="Q343" s="56"/>
      <c r="R343" s="57"/>
      <c r="S343" s="58"/>
      <c r="T343" s="20"/>
      <c r="U343" s="20"/>
      <c r="V343" s="56"/>
      <c r="W343" s="20"/>
      <c r="X343" s="20"/>
      <c r="Y343" s="17"/>
      <c r="Z343" s="20"/>
    </row>
    <row r="344" spans="3:26">
      <c r="C344" s="6"/>
      <c r="D344" s="48"/>
      <c r="E344" s="41"/>
      <c r="F344" s="6"/>
      <c r="H344" s="6"/>
      <c r="I344" s="55"/>
      <c r="J344" s="12"/>
      <c r="K344" s="20"/>
      <c r="L344" s="20"/>
      <c r="M344" s="20"/>
      <c r="N344" s="20"/>
      <c r="O344" s="20"/>
      <c r="P344" s="20"/>
      <c r="Q344" s="56"/>
      <c r="R344" s="57"/>
      <c r="S344" s="58"/>
      <c r="T344" s="20"/>
      <c r="U344" s="20"/>
      <c r="V344" s="56"/>
      <c r="W344" s="20"/>
      <c r="X344" s="20"/>
      <c r="Y344" s="17"/>
      <c r="Z344" s="20"/>
    </row>
    <row r="345" spans="3:26">
      <c r="C345" s="6"/>
      <c r="D345" s="48"/>
      <c r="E345" s="41"/>
      <c r="F345" s="6"/>
      <c r="H345" s="6"/>
      <c r="I345" s="55"/>
      <c r="J345" s="12"/>
      <c r="K345" s="20"/>
      <c r="L345" s="20"/>
      <c r="M345" s="20"/>
      <c r="N345" s="20"/>
      <c r="O345" s="20"/>
      <c r="P345" s="20"/>
      <c r="Q345" s="56"/>
      <c r="R345" s="57"/>
      <c r="S345" s="58"/>
      <c r="T345" s="20"/>
      <c r="U345" s="20"/>
      <c r="V345" s="56"/>
      <c r="W345" s="20"/>
      <c r="X345" s="20"/>
      <c r="Y345" s="17"/>
      <c r="Z345" s="20"/>
    </row>
    <row r="346" spans="3:26">
      <c r="C346" s="6"/>
      <c r="D346" s="48"/>
      <c r="E346" s="41"/>
      <c r="F346" s="6"/>
      <c r="H346" s="6"/>
      <c r="I346" s="55"/>
      <c r="J346" s="12"/>
      <c r="K346" s="20"/>
      <c r="L346" s="20"/>
      <c r="M346" s="20"/>
      <c r="N346" s="20"/>
      <c r="O346" s="20"/>
      <c r="P346" s="20"/>
      <c r="Q346" s="56"/>
      <c r="R346" s="57"/>
      <c r="S346" s="58"/>
      <c r="T346" s="20"/>
      <c r="U346" s="20"/>
      <c r="V346" s="56"/>
      <c r="W346" s="20"/>
      <c r="X346" s="20"/>
      <c r="Y346" s="17"/>
      <c r="Z346" s="20"/>
    </row>
    <row r="347" spans="3:26">
      <c r="C347" s="6"/>
      <c r="D347" s="48"/>
      <c r="E347" s="41"/>
      <c r="F347" s="6"/>
      <c r="H347" s="6"/>
      <c r="I347" s="55"/>
      <c r="J347" s="12"/>
      <c r="K347" s="20"/>
      <c r="L347" s="20"/>
      <c r="M347" s="20"/>
      <c r="N347" s="20"/>
      <c r="O347" s="20"/>
      <c r="P347" s="20"/>
      <c r="Q347" s="56"/>
      <c r="R347" s="57"/>
      <c r="S347" s="58"/>
      <c r="T347" s="20"/>
      <c r="U347" s="20"/>
      <c r="V347" s="56"/>
      <c r="W347" s="20"/>
      <c r="X347" s="20"/>
      <c r="Y347" s="17"/>
      <c r="Z347" s="20"/>
    </row>
    <row r="348" spans="3:26">
      <c r="C348" s="6"/>
      <c r="D348" s="48"/>
      <c r="E348" s="41"/>
      <c r="F348" s="6"/>
      <c r="H348" s="6"/>
      <c r="I348" s="55"/>
      <c r="J348" s="12"/>
      <c r="K348" s="20"/>
      <c r="L348" s="20"/>
      <c r="M348" s="20"/>
      <c r="N348" s="20"/>
      <c r="O348" s="20"/>
      <c r="P348" s="20"/>
      <c r="Q348" s="56"/>
      <c r="R348" s="57"/>
      <c r="S348" s="58"/>
      <c r="T348" s="20"/>
      <c r="U348" s="20"/>
      <c r="V348" s="56"/>
      <c r="W348" s="20"/>
      <c r="X348" s="20"/>
      <c r="Y348" s="17"/>
      <c r="Z348" s="20"/>
    </row>
    <row r="349" spans="3:26">
      <c r="C349" s="6"/>
      <c r="D349" s="48"/>
      <c r="E349" s="41"/>
      <c r="F349" s="6"/>
      <c r="H349" s="6"/>
      <c r="I349" s="55"/>
      <c r="J349" s="12"/>
      <c r="K349" s="20"/>
      <c r="L349" s="20"/>
      <c r="M349" s="20"/>
      <c r="N349" s="20"/>
      <c r="O349" s="20"/>
      <c r="P349" s="20"/>
      <c r="Q349" s="56"/>
      <c r="R349" s="57"/>
      <c r="S349" s="58"/>
      <c r="T349" s="20"/>
      <c r="U349" s="20"/>
      <c r="V349" s="56"/>
      <c r="W349" s="20"/>
      <c r="X349" s="20"/>
      <c r="Y349" s="17"/>
      <c r="Z349" s="20"/>
    </row>
    <row r="350" spans="3:26">
      <c r="C350" s="6"/>
      <c r="D350" s="48"/>
      <c r="E350" s="41"/>
      <c r="F350" s="6"/>
      <c r="H350" s="6"/>
      <c r="I350" s="55"/>
      <c r="J350" s="12"/>
      <c r="K350" s="20"/>
      <c r="L350" s="20"/>
      <c r="M350" s="20"/>
      <c r="N350" s="20"/>
      <c r="O350" s="20"/>
      <c r="P350" s="20"/>
      <c r="Q350" s="56"/>
      <c r="R350" s="57"/>
      <c r="S350" s="58"/>
      <c r="T350" s="20"/>
      <c r="U350" s="20"/>
      <c r="V350" s="56"/>
      <c r="W350" s="20"/>
      <c r="X350" s="20"/>
      <c r="Y350" s="17"/>
      <c r="Z350" s="20"/>
    </row>
    <row r="351" spans="3:26">
      <c r="C351" s="6"/>
      <c r="D351" s="48"/>
      <c r="E351" s="41"/>
      <c r="F351" s="6"/>
      <c r="H351" s="6"/>
      <c r="I351" s="55"/>
      <c r="J351" s="12"/>
      <c r="K351" s="20"/>
      <c r="L351" s="20"/>
      <c r="M351" s="20"/>
      <c r="N351" s="20"/>
      <c r="O351" s="20"/>
      <c r="P351" s="20"/>
      <c r="Q351" s="56"/>
      <c r="R351" s="57"/>
      <c r="S351" s="58"/>
      <c r="T351" s="20"/>
      <c r="U351" s="20"/>
      <c r="V351" s="56"/>
      <c r="W351" s="20"/>
      <c r="X351" s="20"/>
      <c r="Y351" s="17"/>
      <c r="Z351" s="20"/>
    </row>
    <row r="352" spans="3:26">
      <c r="C352" s="6"/>
      <c r="D352" s="48"/>
      <c r="E352" s="41"/>
      <c r="F352" s="6"/>
      <c r="H352" s="6"/>
      <c r="I352" s="55"/>
      <c r="J352" s="12"/>
      <c r="K352" s="20"/>
      <c r="L352" s="20"/>
      <c r="M352" s="20"/>
      <c r="N352" s="20"/>
      <c r="O352" s="20"/>
      <c r="P352" s="20"/>
      <c r="Q352" s="56"/>
      <c r="R352" s="57"/>
      <c r="S352" s="58"/>
      <c r="T352" s="20"/>
      <c r="U352" s="20"/>
      <c r="V352" s="56"/>
      <c r="W352" s="20"/>
      <c r="X352" s="20"/>
      <c r="Y352" s="17"/>
      <c r="Z352" s="20"/>
    </row>
    <row r="353" spans="3:26">
      <c r="C353" s="6"/>
      <c r="D353" s="48"/>
      <c r="E353" s="41"/>
      <c r="F353" s="6"/>
      <c r="H353" s="6"/>
      <c r="I353" s="55"/>
      <c r="J353" s="12"/>
      <c r="K353" s="20"/>
      <c r="L353" s="20"/>
      <c r="M353" s="20"/>
      <c r="N353" s="20"/>
      <c r="O353" s="20"/>
      <c r="P353" s="20"/>
      <c r="Q353" s="56"/>
      <c r="R353" s="57"/>
      <c r="S353" s="58"/>
      <c r="T353" s="20"/>
      <c r="U353" s="20"/>
      <c r="V353" s="56"/>
      <c r="W353" s="20"/>
      <c r="X353" s="20"/>
      <c r="Y353" s="17"/>
      <c r="Z353" s="20"/>
    </row>
    <row r="354" spans="3:26">
      <c r="C354" s="6"/>
      <c r="D354" s="48"/>
      <c r="E354" s="41"/>
      <c r="F354" s="6"/>
      <c r="H354" s="6"/>
      <c r="I354" s="55"/>
      <c r="J354" s="12"/>
      <c r="K354" s="20"/>
      <c r="L354" s="20"/>
      <c r="M354" s="20"/>
      <c r="N354" s="20"/>
      <c r="O354" s="20"/>
      <c r="P354" s="20"/>
      <c r="Q354" s="56"/>
      <c r="R354" s="57"/>
      <c r="S354" s="58"/>
      <c r="T354" s="20"/>
      <c r="U354" s="20"/>
      <c r="V354" s="56"/>
      <c r="W354" s="20"/>
      <c r="X354" s="20"/>
      <c r="Y354" s="17"/>
      <c r="Z354" s="20"/>
    </row>
    <row r="355" spans="3:26">
      <c r="C355" s="6"/>
      <c r="D355" s="48"/>
      <c r="E355" s="41"/>
      <c r="F355" s="6"/>
      <c r="H355" s="6"/>
      <c r="I355" s="55"/>
      <c r="J355" s="12"/>
      <c r="K355" s="20"/>
      <c r="L355" s="20"/>
      <c r="M355" s="20"/>
      <c r="N355" s="20"/>
      <c r="O355" s="20"/>
      <c r="P355" s="20"/>
      <c r="Q355" s="56"/>
      <c r="R355" s="57"/>
      <c r="S355" s="58"/>
      <c r="T355" s="20"/>
      <c r="U355" s="20"/>
      <c r="V355" s="56"/>
      <c r="W355" s="20"/>
      <c r="X355" s="20"/>
      <c r="Y355" s="17"/>
      <c r="Z355" s="20"/>
    </row>
    <row r="356" spans="3:26">
      <c r="C356" s="6"/>
      <c r="D356" s="48"/>
      <c r="E356" s="41"/>
      <c r="F356" s="6"/>
      <c r="H356" s="6"/>
      <c r="I356" s="55"/>
      <c r="J356" s="12"/>
      <c r="K356" s="20"/>
      <c r="L356" s="20"/>
      <c r="M356" s="20"/>
      <c r="N356" s="20"/>
      <c r="O356" s="20"/>
      <c r="P356" s="20"/>
      <c r="Q356" s="56"/>
      <c r="R356" s="57"/>
      <c r="S356" s="58"/>
      <c r="T356" s="20"/>
      <c r="U356" s="20"/>
      <c r="V356" s="56"/>
      <c r="W356" s="20"/>
      <c r="X356" s="20"/>
      <c r="Y356" s="17"/>
      <c r="Z356" s="20"/>
    </row>
    <row r="357" spans="3:26">
      <c r="C357" s="6"/>
      <c r="D357" s="48"/>
      <c r="E357" s="41"/>
      <c r="F357" s="6"/>
      <c r="H357" s="6"/>
      <c r="I357" s="55"/>
      <c r="J357" s="12"/>
      <c r="K357" s="20"/>
      <c r="L357" s="20"/>
      <c r="M357" s="20"/>
      <c r="N357" s="20"/>
      <c r="O357" s="20"/>
      <c r="P357" s="20"/>
      <c r="Q357" s="56"/>
      <c r="R357" s="57"/>
      <c r="S357" s="58"/>
      <c r="T357" s="20"/>
      <c r="U357" s="20"/>
      <c r="V357" s="56"/>
      <c r="W357" s="20"/>
      <c r="X357" s="20"/>
      <c r="Y357" s="17"/>
      <c r="Z357" s="20"/>
    </row>
    <row r="358" spans="3:26">
      <c r="C358" s="6"/>
      <c r="D358" s="48"/>
      <c r="E358" s="41"/>
      <c r="F358" s="6"/>
      <c r="H358" s="6"/>
      <c r="I358" s="55"/>
      <c r="J358" s="12"/>
      <c r="K358" s="20"/>
      <c r="L358" s="20"/>
      <c r="M358" s="20"/>
      <c r="N358" s="20"/>
      <c r="O358" s="20"/>
      <c r="P358" s="20"/>
      <c r="Q358" s="56"/>
      <c r="R358" s="57"/>
      <c r="S358" s="58"/>
      <c r="T358" s="20"/>
      <c r="U358" s="20"/>
      <c r="V358" s="56"/>
      <c r="W358" s="20"/>
      <c r="X358" s="20"/>
      <c r="Y358" s="17"/>
      <c r="Z358" s="20"/>
    </row>
    <row r="359" spans="3:26">
      <c r="C359" s="6"/>
      <c r="D359" s="48"/>
      <c r="E359" s="41"/>
      <c r="F359" s="6"/>
      <c r="H359" s="6"/>
      <c r="I359" s="55"/>
      <c r="J359" s="12"/>
      <c r="K359" s="20"/>
      <c r="L359" s="20"/>
      <c r="M359" s="20"/>
      <c r="N359" s="20"/>
      <c r="O359" s="20"/>
      <c r="P359" s="20"/>
      <c r="Q359" s="56"/>
      <c r="R359" s="57"/>
      <c r="S359" s="58"/>
      <c r="T359" s="20"/>
      <c r="U359" s="20"/>
      <c r="V359" s="56"/>
      <c r="W359" s="20"/>
      <c r="X359" s="20"/>
      <c r="Y359" s="17"/>
      <c r="Z359" s="20"/>
    </row>
    <row r="360" spans="3:26">
      <c r="C360" s="6"/>
      <c r="D360" s="48"/>
      <c r="E360" s="41"/>
      <c r="F360" s="6"/>
      <c r="H360" s="6"/>
      <c r="I360" s="55"/>
      <c r="J360" s="12"/>
      <c r="K360" s="20"/>
      <c r="L360" s="20"/>
      <c r="M360" s="20"/>
      <c r="N360" s="20"/>
      <c r="O360" s="20"/>
      <c r="P360" s="20"/>
      <c r="Q360" s="56"/>
      <c r="R360" s="57"/>
      <c r="S360" s="58"/>
      <c r="T360" s="20"/>
      <c r="U360" s="20"/>
      <c r="V360" s="56"/>
      <c r="W360" s="20"/>
      <c r="X360" s="20"/>
      <c r="Y360" s="17"/>
      <c r="Z360" s="20"/>
    </row>
    <row r="361" spans="3:26">
      <c r="C361" s="6"/>
      <c r="D361" s="48"/>
      <c r="E361" s="41"/>
      <c r="F361" s="6"/>
      <c r="H361" s="6"/>
      <c r="I361" s="55"/>
      <c r="J361" s="12"/>
      <c r="K361" s="20"/>
      <c r="L361" s="20"/>
      <c r="M361" s="20"/>
      <c r="N361" s="20"/>
      <c r="O361" s="20"/>
      <c r="P361" s="20"/>
      <c r="Q361" s="56"/>
      <c r="R361" s="57"/>
      <c r="S361" s="58"/>
      <c r="T361" s="20"/>
      <c r="U361" s="20"/>
      <c r="V361" s="56"/>
      <c r="W361" s="20"/>
      <c r="X361" s="20"/>
      <c r="Y361" s="17"/>
      <c r="Z361" s="20"/>
    </row>
    <row r="362" spans="3:26">
      <c r="C362" s="6"/>
      <c r="D362" s="48"/>
      <c r="E362" s="41"/>
      <c r="F362" s="6"/>
      <c r="H362" s="6"/>
      <c r="I362" s="55"/>
      <c r="J362" s="12"/>
      <c r="K362" s="20"/>
      <c r="L362" s="20"/>
      <c r="M362" s="20"/>
      <c r="N362" s="20"/>
      <c r="O362" s="20"/>
      <c r="P362" s="20"/>
      <c r="Q362" s="56"/>
      <c r="R362" s="57"/>
      <c r="S362" s="58"/>
      <c r="T362" s="20"/>
      <c r="U362" s="20"/>
      <c r="V362" s="56"/>
      <c r="W362" s="20"/>
      <c r="X362" s="20"/>
      <c r="Y362" s="17"/>
      <c r="Z362" s="20"/>
    </row>
    <row r="363" spans="3:26">
      <c r="C363" s="6"/>
      <c r="D363" s="48"/>
      <c r="E363" s="41"/>
      <c r="F363" s="6"/>
      <c r="H363" s="6"/>
      <c r="I363" s="55"/>
      <c r="J363" s="12"/>
      <c r="K363" s="20"/>
      <c r="L363" s="20"/>
      <c r="M363" s="20"/>
      <c r="N363" s="20"/>
      <c r="O363" s="20"/>
      <c r="P363" s="20"/>
      <c r="Q363" s="56"/>
      <c r="R363" s="57"/>
      <c r="S363" s="58"/>
      <c r="T363" s="20"/>
      <c r="U363" s="20"/>
      <c r="V363" s="56"/>
      <c r="W363" s="20"/>
      <c r="X363" s="20"/>
      <c r="Y363" s="17"/>
      <c r="Z363" s="20"/>
    </row>
    <row r="364" spans="3:26">
      <c r="C364" s="6"/>
      <c r="D364" s="48"/>
      <c r="E364" s="41"/>
      <c r="F364" s="6"/>
      <c r="H364" s="6"/>
      <c r="I364" s="55"/>
      <c r="J364" s="12"/>
      <c r="K364" s="20"/>
      <c r="L364" s="20"/>
      <c r="M364" s="20"/>
      <c r="N364" s="20"/>
      <c r="O364" s="20"/>
      <c r="P364" s="20"/>
      <c r="Q364" s="56"/>
      <c r="R364" s="57"/>
      <c r="S364" s="58"/>
      <c r="T364" s="20"/>
      <c r="U364" s="20"/>
      <c r="V364" s="56"/>
      <c r="W364" s="20"/>
      <c r="X364" s="20"/>
      <c r="Y364" s="17"/>
      <c r="Z364" s="20"/>
    </row>
    <row r="365" spans="3:26">
      <c r="C365" s="6"/>
      <c r="D365" s="48"/>
      <c r="E365" s="41"/>
      <c r="F365" s="6"/>
      <c r="H365" s="6"/>
      <c r="I365" s="55"/>
      <c r="J365" s="12"/>
      <c r="K365" s="20"/>
      <c r="L365" s="20"/>
      <c r="M365" s="20"/>
      <c r="N365" s="20"/>
      <c r="O365" s="20"/>
      <c r="P365" s="20"/>
      <c r="Q365" s="56"/>
      <c r="R365" s="57"/>
      <c r="S365" s="58"/>
      <c r="T365" s="20"/>
      <c r="U365" s="20"/>
      <c r="V365" s="56"/>
      <c r="W365" s="20"/>
      <c r="X365" s="20"/>
      <c r="Y365" s="17"/>
      <c r="Z365" s="20"/>
    </row>
    <row r="366" spans="3:26">
      <c r="C366" s="6"/>
      <c r="D366" s="48"/>
      <c r="E366" s="41"/>
      <c r="F366" s="6"/>
      <c r="H366" s="6"/>
      <c r="I366" s="55"/>
      <c r="J366" s="12"/>
      <c r="K366" s="20"/>
      <c r="L366" s="20"/>
      <c r="M366" s="20"/>
      <c r="N366" s="20"/>
      <c r="O366" s="20"/>
      <c r="P366" s="20"/>
      <c r="Q366" s="56"/>
      <c r="R366" s="57"/>
      <c r="S366" s="58"/>
      <c r="T366" s="20"/>
      <c r="U366" s="20"/>
      <c r="V366" s="56"/>
      <c r="W366" s="20"/>
      <c r="X366" s="20"/>
      <c r="Y366" s="17"/>
      <c r="Z366" s="20"/>
    </row>
    <row r="367" spans="3:26">
      <c r="C367" s="6"/>
      <c r="D367" s="48"/>
      <c r="E367" s="41"/>
      <c r="F367" s="6"/>
      <c r="H367" s="6"/>
      <c r="I367" s="55"/>
      <c r="J367" s="12"/>
      <c r="K367" s="20"/>
      <c r="L367" s="20"/>
      <c r="M367" s="20"/>
      <c r="N367" s="20"/>
      <c r="O367" s="20"/>
      <c r="P367" s="20"/>
      <c r="Q367" s="56"/>
      <c r="R367" s="57"/>
      <c r="S367" s="58"/>
      <c r="T367" s="20"/>
      <c r="U367" s="20"/>
      <c r="V367" s="56"/>
      <c r="W367" s="20"/>
      <c r="X367" s="20"/>
      <c r="Y367" s="17"/>
      <c r="Z367" s="20"/>
    </row>
    <row r="368" spans="3:26">
      <c r="C368" s="6"/>
      <c r="D368" s="48"/>
      <c r="E368" s="41"/>
      <c r="F368" s="6"/>
      <c r="H368" s="6"/>
      <c r="I368" s="55"/>
      <c r="J368" s="12"/>
      <c r="K368" s="20"/>
      <c r="L368" s="20"/>
      <c r="M368" s="20"/>
      <c r="N368" s="20"/>
      <c r="O368" s="20"/>
      <c r="P368" s="20"/>
      <c r="Q368" s="56"/>
      <c r="R368" s="57"/>
      <c r="S368" s="58"/>
      <c r="T368" s="20"/>
      <c r="U368" s="20"/>
      <c r="V368" s="56"/>
      <c r="W368" s="20"/>
      <c r="X368" s="20"/>
      <c r="Y368" s="17"/>
      <c r="Z368" s="20"/>
    </row>
    <row r="369" spans="3:26">
      <c r="C369" s="6"/>
      <c r="D369" s="48"/>
      <c r="E369" s="41"/>
      <c r="F369" s="6"/>
      <c r="H369" s="6"/>
      <c r="I369" s="55"/>
      <c r="J369" s="12"/>
      <c r="K369" s="20"/>
      <c r="L369" s="20"/>
      <c r="M369" s="20"/>
      <c r="N369" s="20"/>
      <c r="O369" s="20"/>
      <c r="P369" s="20"/>
      <c r="Q369" s="56"/>
      <c r="R369" s="57"/>
      <c r="S369" s="58"/>
      <c r="T369" s="20"/>
      <c r="U369" s="20"/>
      <c r="V369" s="56"/>
      <c r="W369" s="20"/>
      <c r="X369" s="20"/>
      <c r="Y369" s="17"/>
      <c r="Z369" s="20"/>
    </row>
    <row r="370" spans="3:26">
      <c r="C370" s="6"/>
      <c r="D370" s="48"/>
      <c r="E370" s="41"/>
      <c r="F370" s="6"/>
      <c r="H370" s="6"/>
      <c r="I370" s="55"/>
      <c r="J370" s="12"/>
      <c r="K370" s="20"/>
      <c r="L370" s="20"/>
      <c r="M370" s="20"/>
      <c r="N370" s="20"/>
      <c r="O370" s="20"/>
      <c r="P370" s="20"/>
      <c r="Q370" s="56"/>
      <c r="R370" s="57"/>
      <c r="S370" s="58"/>
      <c r="T370" s="20"/>
      <c r="U370" s="20"/>
      <c r="V370" s="56"/>
      <c r="W370" s="20"/>
      <c r="X370" s="20"/>
      <c r="Y370" s="17"/>
      <c r="Z370" s="20"/>
    </row>
    <row r="371" spans="3:26">
      <c r="C371" s="6"/>
      <c r="D371" s="48"/>
      <c r="E371" s="41"/>
      <c r="F371" s="6"/>
      <c r="H371" s="6"/>
      <c r="I371" s="55"/>
      <c r="J371" s="12"/>
      <c r="K371" s="20"/>
      <c r="L371" s="20"/>
      <c r="M371" s="20"/>
      <c r="N371" s="20"/>
      <c r="O371" s="20"/>
      <c r="P371" s="20"/>
      <c r="Q371" s="56"/>
      <c r="R371" s="57"/>
      <c r="S371" s="58"/>
      <c r="T371" s="20"/>
      <c r="U371" s="20"/>
      <c r="V371" s="56"/>
      <c r="W371" s="20"/>
      <c r="X371" s="20"/>
      <c r="Y371" s="17"/>
      <c r="Z371" s="20"/>
    </row>
    <row r="372" spans="3:26">
      <c r="C372" s="6"/>
      <c r="D372" s="48"/>
      <c r="E372" s="41"/>
      <c r="F372" s="6"/>
      <c r="H372" s="6"/>
      <c r="I372" s="55"/>
      <c r="J372" s="12"/>
      <c r="K372" s="20"/>
      <c r="L372" s="20"/>
      <c r="M372" s="20"/>
      <c r="N372" s="20"/>
      <c r="O372" s="20"/>
      <c r="P372" s="20"/>
      <c r="Q372" s="56"/>
      <c r="R372" s="57"/>
      <c r="S372" s="58"/>
      <c r="T372" s="20"/>
      <c r="U372" s="20"/>
      <c r="V372" s="56"/>
      <c r="W372" s="20"/>
      <c r="X372" s="20"/>
      <c r="Y372" s="17"/>
      <c r="Z372" s="20"/>
    </row>
    <row r="373" spans="3:26">
      <c r="C373" s="6"/>
      <c r="D373" s="48"/>
      <c r="E373" s="41"/>
      <c r="F373" s="6"/>
      <c r="H373" s="6"/>
      <c r="I373" s="55"/>
      <c r="J373" s="12"/>
      <c r="K373" s="20"/>
      <c r="L373" s="20"/>
      <c r="M373" s="20"/>
      <c r="N373" s="20"/>
      <c r="O373" s="20"/>
      <c r="P373" s="20"/>
      <c r="Q373" s="56"/>
      <c r="R373" s="57"/>
      <c r="S373" s="58"/>
      <c r="T373" s="20"/>
      <c r="U373" s="20"/>
      <c r="V373" s="56"/>
      <c r="W373" s="20"/>
      <c r="X373" s="20"/>
      <c r="Y373" s="17"/>
      <c r="Z373" s="20"/>
    </row>
    <row r="374" spans="3:26">
      <c r="C374" s="6"/>
      <c r="D374" s="48"/>
      <c r="E374" s="41"/>
      <c r="F374" s="6"/>
      <c r="H374" s="6"/>
      <c r="I374" s="55"/>
      <c r="J374" s="12"/>
      <c r="K374" s="20"/>
      <c r="L374" s="20"/>
      <c r="M374" s="20"/>
      <c r="N374" s="20"/>
      <c r="O374" s="20"/>
      <c r="P374" s="20"/>
      <c r="Q374" s="56"/>
      <c r="R374" s="57"/>
      <c r="S374" s="58"/>
      <c r="T374" s="20"/>
      <c r="U374" s="20"/>
      <c r="V374" s="56"/>
      <c r="W374" s="20"/>
      <c r="X374" s="20"/>
      <c r="Y374" s="17"/>
      <c r="Z374" s="20"/>
    </row>
    <row r="375" spans="3:26">
      <c r="C375" s="6"/>
      <c r="D375" s="48"/>
      <c r="E375" s="41"/>
      <c r="F375" s="6"/>
      <c r="H375" s="6"/>
      <c r="I375" s="55"/>
      <c r="J375" s="12"/>
      <c r="K375" s="20"/>
      <c r="L375" s="20"/>
      <c r="M375" s="20"/>
      <c r="N375" s="20"/>
      <c r="O375" s="20"/>
      <c r="P375" s="20"/>
      <c r="Q375" s="56"/>
      <c r="R375" s="57"/>
      <c r="S375" s="58"/>
      <c r="T375" s="20"/>
      <c r="U375" s="20"/>
      <c r="V375" s="56"/>
      <c r="W375" s="20"/>
      <c r="X375" s="20"/>
      <c r="Y375" s="17"/>
      <c r="Z375" s="20"/>
    </row>
    <row r="376" spans="3:26">
      <c r="C376" s="6"/>
      <c r="D376" s="48"/>
      <c r="E376" s="41"/>
      <c r="F376" s="6"/>
      <c r="H376" s="6"/>
      <c r="I376" s="55"/>
      <c r="J376" s="12"/>
      <c r="K376" s="20"/>
      <c r="L376" s="20"/>
      <c r="M376" s="20"/>
      <c r="N376" s="20"/>
      <c r="O376" s="20"/>
      <c r="P376" s="20"/>
      <c r="Q376" s="56"/>
      <c r="R376" s="57"/>
      <c r="S376" s="58"/>
      <c r="T376" s="20"/>
      <c r="U376" s="20"/>
      <c r="V376" s="56"/>
      <c r="W376" s="20"/>
      <c r="X376" s="20"/>
      <c r="Y376" s="17"/>
      <c r="Z376" s="20"/>
    </row>
    <row r="377" spans="3:26">
      <c r="C377" s="6"/>
      <c r="D377" s="48"/>
      <c r="E377" s="41"/>
      <c r="F377" s="6"/>
      <c r="H377" s="6"/>
      <c r="I377" s="55"/>
      <c r="J377" s="12"/>
      <c r="K377" s="20"/>
      <c r="L377" s="20"/>
      <c r="M377" s="20"/>
      <c r="N377" s="20"/>
      <c r="O377" s="20"/>
      <c r="P377" s="20"/>
      <c r="Q377" s="56"/>
      <c r="R377" s="57"/>
      <c r="S377" s="58"/>
      <c r="T377" s="20"/>
      <c r="U377" s="20"/>
      <c r="V377" s="56"/>
      <c r="W377" s="20"/>
      <c r="X377" s="20"/>
      <c r="Y377" s="17"/>
      <c r="Z377" s="20"/>
    </row>
    <row r="378" spans="3:26">
      <c r="C378" s="6"/>
      <c r="D378" s="48"/>
      <c r="E378" s="41"/>
      <c r="F378" s="6"/>
      <c r="H378" s="6"/>
      <c r="I378" s="55"/>
      <c r="J378" s="12"/>
      <c r="K378" s="20"/>
      <c r="L378" s="20"/>
      <c r="M378" s="20"/>
      <c r="N378" s="20"/>
      <c r="O378" s="20"/>
      <c r="P378" s="20"/>
      <c r="Q378" s="56"/>
      <c r="R378" s="57"/>
      <c r="S378" s="58"/>
      <c r="T378" s="20"/>
      <c r="U378" s="20"/>
      <c r="V378" s="56"/>
      <c r="W378" s="20"/>
      <c r="X378" s="20"/>
      <c r="Y378" s="17"/>
      <c r="Z378" s="20"/>
    </row>
    <row r="379" spans="3:26">
      <c r="C379" s="6"/>
      <c r="D379" s="48"/>
      <c r="E379" s="41"/>
      <c r="F379" s="6"/>
      <c r="H379" s="6"/>
      <c r="I379" s="55"/>
      <c r="J379" s="12"/>
      <c r="K379" s="20"/>
      <c r="L379" s="20"/>
      <c r="M379" s="20"/>
      <c r="N379" s="20"/>
      <c r="O379" s="20"/>
      <c r="P379" s="20"/>
      <c r="Q379" s="56"/>
      <c r="R379" s="57"/>
      <c r="S379" s="58"/>
      <c r="T379" s="20"/>
      <c r="U379" s="20"/>
      <c r="V379" s="56"/>
      <c r="W379" s="20"/>
      <c r="X379" s="20"/>
      <c r="Y379" s="17"/>
      <c r="Z379" s="20"/>
    </row>
    <row r="380" spans="3:26">
      <c r="C380" s="6"/>
      <c r="D380" s="48"/>
      <c r="E380" s="41"/>
      <c r="F380" s="6"/>
      <c r="H380" s="6"/>
      <c r="I380" s="55"/>
      <c r="J380" s="12"/>
      <c r="K380" s="20"/>
      <c r="L380" s="20"/>
      <c r="M380" s="20"/>
      <c r="N380" s="20"/>
      <c r="O380" s="20"/>
      <c r="P380" s="20"/>
      <c r="Q380" s="56"/>
      <c r="R380" s="57"/>
      <c r="S380" s="58"/>
      <c r="T380" s="20"/>
      <c r="U380" s="20"/>
      <c r="V380" s="56"/>
      <c r="W380" s="20"/>
      <c r="X380" s="20"/>
      <c r="Y380" s="17"/>
      <c r="Z380" s="20"/>
    </row>
    <row r="381" spans="3:26">
      <c r="C381" s="6"/>
      <c r="D381" s="48"/>
      <c r="E381" s="41"/>
      <c r="F381" s="6"/>
      <c r="H381" s="6"/>
      <c r="I381" s="55"/>
      <c r="J381" s="12"/>
      <c r="K381" s="20"/>
      <c r="L381" s="20"/>
      <c r="M381" s="20"/>
      <c r="N381" s="20"/>
      <c r="O381" s="20"/>
      <c r="P381" s="20"/>
      <c r="Q381" s="56"/>
      <c r="R381" s="57"/>
      <c r="S381" s="58"/>
      <c r="T381" s="20"/>
      <c r="U381" s="20"/>
      <c r="V381" s="56"/>
      <c r="W381" s="20"/>
      <c r="X381" s="20"/>
      <c r="Y381" s="17"/>
      <c r="Z381" s="20"/>
    </row>
    <row r="382" spans="3:26">
      <c r="C382" s="6"/>
      <c r="D382" s="48"/>
      <c r="E382" s="41"/>
      <c r="F382" s="6"/>
      <c r="H382" s="6"/>
      <c r="I382" s="55"/>
      <c r="J382" s="12"/>
      <c r="K382" s="20"/>
      <c r="L382" s="20"/>
      <c r="M382" s="20"/>
      <c r="N382" s="20"/>
      <c r="O382" s="20"/>
      <c r="P382" s="20"/>
      <c r="Q382" s="56"/>
      <c r="R382" s="57"/>
      <c r="S382" s="58"/>
      <c r="T382" s="20"/>
      <c r="U382" s="20"/>
      <c r="V382" s="56"/>
      <c r="W382" s="20"/>
      <c r="X382" s="20"/>
      <c r="Y382" s="17"/>
      <c r="Z382" s="20"/>
    </row>
    <row r="383" spans="3:26">
      <c r="C383" s="6"/>
      <c r="D383" s="48"/>
      <c r="E383" s="41"/>
      <c r="F383" s="6"/>
      <c r="H383" s="6"/>
      <c r="I383" s="55"/>
      <c r="J383" s="12"/>
      <c r="K383" s="20"/>
      <c r="L383" s="20"/>
      <c r="M383" s="20"/>
      <c r="N383" s="20"/>
      <c r="O383" s="20"/>
      <c r="P383" s="20"/>
      <c r="Q383" s="56"/>
      <c r="R383" s="57"/>
      <c r="S383" s="58"/>
      <c r="T383" s="20"/>
      <c r="U383" s="20"/>
      <c r="V383" s="56"/>
      <c r="W383" s="20"/>
      <c r="X383" s="20"/>
      <c r="Y383" s="17"/>
      <c r="Z383" s="20"/>
    </row>
    <row r="384" spans="3:26">
      <c r="C384" s="6"/>
      <c r="D384" s="48"/>
      <c r="E384" s="41"/>
      <c r="F384" s="6"/>
      <c r="H384" s="6"/>
      <c r="I384" s="55"/>
      <c r="J384" s="12"/>
      <c r="K384" s="20"/>
      <c r="L384" s="20"/>
      <c r="M384" s="20"/>
      <c r="N384" s="20"/>
      <c r="O384" s="20"/>
      <c r="P384" s="20"/>
      <c r="Q384" s="56"/>
      <c r="R384" s="57"/>
      <c r="S384" s="58"/>
      <c r="T384" s="20"/>
      <c r="U384" s="20"/>
      <c r="V384" s="56"/>
      <c r="W384" s="20"/>
      <c r="X384" s="20"/>
      <c r="Y384" s="17"/>
      <c r="Z384" s="20"/>
    </row>
    <row r="385" spans="3:26">
      <c r="C385" s="6"/>
      <c r="D385" s="48"/>
      <c r="E385" s="41"/>
      <c r="F385" s="6"/>
      <c r="H385" s="6"/>
      <c r="I385" s="55"/>
      <c r="J385" s="12"/>
      <c r="K385" s="20"/>
      <c r="L385" s="20"/>
      <c r="M385" s="20"/>
      <c r="N385" s="20"/>
      <c r="O385" s="20"/>
      <c r="P385" s="20"/>
      <c r="Q385" s="56"/>
      <c r="R385" s="57"/>
      <c r="S385" s="58"/>
      <c r="T385" s="20"/>
      <c r="U385" s="20"/>
      <c r="V385" s="56"/>
      <c r="W385" s="20"/>
      <c r="X385" s="20"/>
      <c r="Y385" s="17"/>
      <c r="Z385" s="20"/>
    </row>
    <row r="386" spans="3:26">
      <c r="C386" s="6"/>
      <c r="D386" s="48"/>
      <c r="E386" s="41"/>
      <c r="F386" s="6"/>
      <c r="H386" s="6"/>
      <c r="I386" s="55"/>
      <c r="J386" s="12"/>
      <c r="K386" s="20"/>
      <c r="L386" s="20"/>
      <c r="M386" s="20"/>
      <c r="N386" s="20"/>
      <c r="O386" s="20"/>
      <c r="P386" s="20"/>
      <c r="Q386" s="56"/>
      <c r="R386" s="57"/>
      <c r="S386" s="58"/>
      <c r="T386" s="20"/>
      <c r="U386" s="20"/>
      <c r="V386" s="56"/>
      <c r="W386" s="20"/>
      <c r="X386" s="20"/>
      <c r="Y386" s="17"/>
      <c r="Z386" s="20"/>
    </row>
    <row r="387" spans="3:26">
      <c r="C387" s="6"/>
      <c r="D387" s="48"/>
      <c r="E387" s="41"/>
      <c r="F387" s="6"/>
      <c r="H387" s="6"/>
      <c r="I387" s="55"/>
      <c r="J387" s="12"/>
      <c r="K387" s="20"/>
      <c r="L387" s="20"/>
      <c r="M387" s="20"/>
      <c r="N387" s="20"/>
      <c r="O387" s="20"/>
      <c r="P387" s="20"/>
      <c r="Q387" s="56"/>
      <c r="R387" s="57"/>
      <c r="S387" s="58"/>
      <c r="T387" s="20"/>
      <c r="U387" s="20"/>
      <c r="V387" s="56"/>
      <c r="W387" s="20"/>
      <c r="X387" s="20"/>
      <c r="Y387" s="17"/>
      <c r="Z387" s="20"/>
    </row>
    <row r="388" spans="3:26">
      <c r="C388" s="6"/>
      <c r="D388" s="48"/>
      <c r="E388" s="41"/>
      <c r="F388" s="6"/>
      <c r="H388" s="6"/>
      <c r="I388" s="55"/>
      <c r="J388" s="12"/>
      <c r="K388" s="20"/>
      <c r="L388" s="20"/>
      <c r="M388" s="20"/>
      <c r="N388" s="20"/>
      <c r="O388" s="20"/>
      <c r="P388" s="20"/>
      <c r="Q388" s="56"/>
      <c r="R388" s="57"/>
      <c r="S388" s="58"/>
      <c r="T388" s="20"/>
      <c r="U388" s="20"/>
      <c r="V388" s="56"/>
      <c r="W388" s="20"/>
      <c r="X388" s="20"/>
      <c r="Y388" s="17"/>
      <c r="Z388" s="20"/>
    </row>
    <row r="389" spans="3:26">
      <c r="C389" s="6"/>
      <c r="D389" s="48"/>
      <c r="E389" s="41"/>
      <c r="F389" s="6"/>
      <c r="H389" s="6"/>
      <c r="I389" s="55"/>
      <c r="J389" s="12"/>
      <c r="K389" s="20"/>
      <c r="L389" s="20"/>
      <c r="M389" s="20"/>
      <c r="N389" s="20"/>
      <c r="O389" s="20"/>
      <c r="P389" s="20"/>
      <c r="Q389" s="56"/>
      <c r="R389" s="57"/>
      <c r="S389" s="58"/>
      <c r="T389" s="20"/>
      <c r="U389" s="20"/>
      <c r="V389" s="56"/>
      <c r="W389" s="20"/>
      <c r="X389" s="20"/>
      <c r="Y389" s="17"/>
      <c r="Z389" s="20"/>
    </row>
    <row r="390" spans="3:26">
      <c r="C390" s="6"/>
      <c r="D390" s="48"/>
      <c r="E390" s="41"/>
      <c r="F390" s="6"/>
      <c r="H390" s="6"/>
      <c r="I390" s="55"/>
      <c r="J390" s="12"/>
      <c r="K390" s="20"/>
      <c r="L390" s="20"/>
      <c r="M390" s="20"/>
      <c r="N390" s="20"/>
      <c r="O390" s="20"/>
      <c r="P390" s="20"/>
      <c r="Q390" s="56"/>
      <c r="R390" s="57"/>
      <c r="S390" s="58"/>
      <c r="T390" s="20"/>
      <c r="U390" s="20"/>
      <c r="V390" s="56"/>
      <c r="W390" s="20"/>
      <c r="X390" s="20"/>
      <c r="Y390" s="17"/>
      <c r="Z390" s="20"/>
    </row>
    <row r="391" spans="3:26">
      <c r="C391" s="6"/>
      <c r="D391" s="48"/>
      <c r="E391" s="41"/>
      <c r="F391" s="6"/>
      <c r="H391" s="6"/>
      <c r="I391" s="55"/>
      <c r="J391" s="12"/>
      <c r="K391" s="20"/>
      <c r="L391" s="20"/>
      <c r="M391" s="20"/>
      <c r="N391" s="20"/>
      <c r="O391" s="20"/>
      <c r="P391" s="20"/>
      <c r="Q391" s="56"/>
      <c r="R391" s="57"/>
      <c r="S391" s="58"/>
      <c r="T391" s="20"/>
      <c r="U391" s="20"/>
      <c r="V391" s="56"/>
      <c r="W391" s="20"/>
      <c r="X391" s="20"/>
      <c r="Y391" s="17"/>
      <c r="Z391" s="20"/>
    </row>
    <row r="392" spans="3:26">
      <c r="C392" s="6"/>
      <c r="D392" s="48"/>
      <c r="E392" s="41"/>
      <c r="F392" s="6"/>
      <c r="H392" s="6"/>
      <c r="I392" s="55"/>
      <c r="J392" s="12"/>
      <c r="K392" s="20"/>
      <c r="L392" s="20"/>
      <c r="M392" s="20"/>
      <c r="N392" s="20"/>
      <c r="O392" s="20"/>
      <c r="P392" s="20"/>
      <c r="Q392" s="56"/>
      <c r="R392" s="57"/>
      <c r="S392" s="58"/>
      <c r="T392" s="20"/>
      <c r="U392" s="20"/>
      <c r="V392" s="56"/>
      <c r="W392" s="20"/>
      <c r="X392" s="20"/>
      <c r="Y392" s="17"/>
      <c r="Z392" s="20"/>
    </row>
    <row r="393" spans="3:26">
      <c r="C393" s="6"/>
      <c r="D393" s="48"/>
      <c r="E393" s="41"/>
      <c r="F393" s="6"/>
      <c r="H393" s="6"/>
      <c r="I393" s="55"/>
      <c r="J393" s="12"/>
      <c r="K393" s="20"/>
      <c r="L393" s="20"/>
      <c r="M393" s="20"/>
      <c r="N393" s="20"/>
      <c r="O393" s="20"/>
      <c r="P393" s="20"/>
      <c r="Q393" s="56"/>
      <c r="R393" s="57"/>
      <c r="S393" s="58"/>
      <c r="T393" s="20"/>
      <c r="U393" s="20"/>
      <c r="V393" s="56"/>
      <c r="W393" s="20"/>
      <c r="X393" s="20"/>
      <c r="Y393" s="17"/>
      <c r="Z393" s="20"/>
    </row>
    <row r="394" spans="3:26">
      <c r="C394" s="6"/>
      <c r="D394" s="48"/>
      <c r="E394" s="41"/>
      <c r="F394" s="6"/>
      <c r="H394" s="6"/>
      <c r="I394" s="55"/>
      <c r="J394" s="12"/>
      <c r="K394" s="20"/>
      <c r="L394" s="20"/>
      <c r="M394" s="20"/>
      <c r="N394" s="20"/>
      <c r="O394" s="20"/>
      <c r="P394" s="20"/>
      <c r="Q394" s="56"/>
      <c r="R394" s="57"/>
      <c r="S394" s="58"/>
      <c r="T394" s="20"/>
      <c r="U394" s="20"/>
      <c r="V394" s="56"/>
      <c r="W394" s="20"/>
      <c r="X394" s="20"/>
      <c r="Y394" s="17"/>
      <c r="Z394" s="20"/>
    </row>
    <row r="395" spans="3:26">
      <c r="C395" s="6"/>
      <c r="D395" s="48"/>
      <c r="E395" s="41"/>
      <c r="F395" s="6"/>
      <c r="H395" s="6"/>
      <c r="I395" s="55"/>
      <c r="J395" s="12"/>
      <c r="K395" s="20"/>
      <c r="L395" s="20"/>
      <c r="M395" s="20"/>
      <c r="N395" s="20"/>
      <c r="O395" s="20"/>
      <c r="P395" s="20"/>
      <c r="Q395" s="56"/>
      <c r="R395" s="57"/>
      <c r="S395" s="58"/>
      <c r="T395" s="20"/>
      <c r="U395" s="20"/>
      <c r="V395" s="56"/>
      <c r="W395" s="20"/>
      <c r="X395" s="20"/>
      <c r="Y395" s="17"/>
      <c r="Z395" s="20"/>
    </row>
    <row r="396" spans="3:26">
      <c r="C396" s="6"/>
      <c r="D396" s="48"/>
      <c r="E396" s="41"/>
      <c r="F396" s="6"/>
      <c r="H396" s="6"/>
      <c r="I396" s="55"/>
      <c r="J396" s="12"/>
      <c r="K396" s="20"/>
      <c r="L396" s="20"/>
      <c r="M396" s="20"/>
      <c r="N396" s="20"/>
      <c r="O396" s="20"/>
      <c r="P396" s="20"/>
      <c r="Q396" s="56"/>
      <c r="R396" s="57"/>
      <c r="S396" s="58"/>
      <c r="T396" s="20"/>
      <c r="U396" s="20"/>
      <c r="V396" s="56"/>
      <c r="W396" s="20"/>
      <c r="X396" s="20"/>
      <c r="Y396" s="17"/>
      <c r="Z396" s="20"/>
    </row>
    <row r="397" spans="3:26">
      <c r="C397" s="6"/>
      <c r="D397" s="48"/>
      <c r="E397" s="41"/>
      <c r="F397" s="6"/>
      <c r="H397" s="6"/>
      <c r="I397" s="55"/>
      <c r="J397" s="12"/>
      <c r="K397" s="20"/>
      <c r="L397" s="20"/>
      <c r="M397" s="20"/>
      <c r="N397" s="20"/>
      <c r="O397" s="20"/>
      <c r="P397" s="20"/>
      <c r="Q397" s="56"/>
      <c r="R397" s="57"/>
      <c r="S397" s="58"/>
      <c r="T397" s="20"/>
      <c r="U397" s="20"/>
      <c r="V397" s="56"/>
      <c r="W397" s="20"/>
      <c r="X397" s="20"/>
      <c r="Y397" s="17"/>
      <c r="Z397" s="20"/>
    </row>
    <row r="398" spans="3:26">
      <c r="C398" s="6"/>
      <c r="D398" s="48"/>
      <c r="E398" s="41"/>
      <c r="F398" s="6"/>
      <c r="H398" s="6"/>
      <c r="I398" s="55"/>
      <c r="J398" s="12"/>
      <c r="K398" s="20"/>
      <c r="L398" s="20"/>
      <c r="M398" s="20"/>
      <c r="N398" s="20"/>
      <c r="O398" s="20"/>
      <c r="P398" s="20"/>
      <c r="Q398" s="56"/>
      <c r="R398" s="57"/>
      <c r="S398" s="58"/>
      <c r="T398" s="20"/>
      <c r="U398" s="20"/>
      <c r="V398" s="56"/>
      <c r="W398" s="20"/>
      <c r="X398" s="20"/>
      <c r="Y398" s="17"/>
      <c r="Z398" s="20"/>
    </row>
    <row r="399" spans="3:26">
      <c r="C399" s="6"/>
      <c r="D399" s="48"/>
      <c r="E399" s="41"/>
      <c r="F399" s="6"/>
      <c r="H399" s="6"/>
      <c r="I399" s="55"/>
      <c r="J399" s="12"/>
      <c r="K399" s="20"/>
      <c r="L399" s="20"/>
      <c r="M399" s="20"/>
      <c r="N399" s="20"/>
      <c r="O399" s="20"/>
      <c r="P399" s="20"/>
      <c r="Q399" s="56"/>
      <c r="R399" s="57"/>
      <c r="S399" s="58"/>
      <c r="T399" s="20"/>
      <c r="U399" s="20"/>
      <c r="V399" s="56"/>
      <c r="W399" s="20"/>
      <c r="X399" s="20"/>
      <c r="Y399" s="17"/>
      <c r="Z399" s="20"/>
    </row>
    <row r="400" spans="3:26">
      <c r="C400" s="6"/>
      <c r="D400" s="48"/>
      <c r="E400" s="41"/>
      <c r="F400" s="6"/>
      <c r="H400" s="6"/>
      <c r="I400" s="55"/>
      <c r="J400" s="12"/>
      <c r="K400" s="20"/>
      <c r="L400" s="20"/>
      <c r="M400" s="20"/>
      <c r="N400" s="20"/>
      <c r="O400" s="20"/>
      <c r="P400" s="20"/>
      <c r="Q400" s="56"/>
      <c r="R400" s="57"/>
      <c r="S400" s="58"/>
      <c r="T400" s="20"/>
      <c r="U400" s="20"/>
      <c r="V400" s="56"/>
      <c r="W400" s="20"/>
      <c r="X400" s="20"/>
      <c r="Y400" s="17"/>
      <c r="Z400" s="20"/>
    </row>
    <row r="401" spans="3:26">
      <c r="C401" s="6"/>
      <c r="D401" s="48"/>
      <c r="E401" s="41"/>
      <c r="F401" s="6"/>
      <c r="H401" s="6"/>
      <c r="I401" s="55"/>
      <c r="J401" s="12"/>
      <c r="K401" s="20"/>
      <c r="L401" s="20"/>
      <c r="M401" s="20"/>
      <c r="N401" s="20"/>
      <c r="O401" s="20"/>
      <c r="P401" s="20"/>
      <c r="Q401" s="56"/>
      <c r="R401" s="57"/>
      <c r="S401" s="58"/>
      <c r="T401" s="20"/>
      <c r="U401" s="20"/>
      <c r="V401" s="56"/>
      <c r="W401" s="20"/>
      <c r="X401" s="20"/>
      <c r="Y401" s="17"/>
      <c r="Z401" s="20"/>
    </row>
    <row r="402" spans="3:26">
      <c r="C402" s="6"/>
      <c r="D402" s="48"/>
      <c r="E402" s="41"/>
      <c r="F402" s="6"/>
      <c r="H402" s="6"/>
      <c r="I402" s="55"/>
      <c r="J402" s="12"/>
      <c r="K402" s="20"/>
      <c r="L402" s="20"/>
      <c r="M402" s="20"/>
      <c r="N402" s="20"/>
      <c r="O402" s="20"/>
      <c r="P402" s="20"/>
      <c r="Q402" s="56"/>
      <c r="R402" s="57"/>
      <c r="S402" s="58"/>
      <c r="T402" s="20"/>
      <c r="U402" s="20"/>
      <c r="V402" s="56"/>
      <c r="W402" s="20"/>
      <c r="X402" s="20"/>
      <c r="Y402" s="17"/>
      <c r="Z402" s="20"/>
    </row>
    <row r="403" spans="3:26">
      <c r="C403" s="6"/>
      <c r="D403" s="48"/>
      <c r="E403" s="41"/>
      <c r="F403" s="6"/>
      <c r="H403" s="6"/>
      <c r="I403" s="55"/>
      <c r="J403" s="12"/>
      <c r="K403" s="20"/>
      <c r="L403" s="20"/>
      <c r="M403" s="20"/>
      <c r="N403" s="20"/>
      <c r="O403" s="20"/>
      <c r="P403" s="20"/>
      <c r="Q403" s="56"/>
      <c r="R403" s="57"/>
      <c r="S403" s="58"/>
      <c r="T403" s="20"/>
      <c r="U403" s="20"/>
      <c r="V403" s="56"/>
      <c r="W403" s="20"/>
      <c r="X403" s="20"/>
      <c r="Y403" s="17"/>
      <c r="Z403" s="20"/>
    </row>
    <row r="404" spans="3:26">
      <c r="C404" s="6"/>
      <c r="D404" s="48"/>
      <c r="E404" s="41"/>
      <c r="F404" s="6"/>
      <c r="H404" s="6"/>
      <c r="I404" s="55"/>
      <c r="J404" s="12"/>
      <c r="K404" s="20"/>
      <c r="L404" s="20"/>
      <c r="M404" s="20"/>
      <c r="N404" s="20"/>
      <c r="O404" s="20"/>
      <c r="P404" s="20"/>
      <c r="Q404" s="56"/>
      <c r="R404" s="57"/>
      <c r="S404" s="58"/>
      <c r="T404" s="20"/>
      <c r="U404" s="20"/>
      <c r="V404" s="56"/>
      <c r="W404" s="20"/>
      <c r="X404" s="20"/>
      <c r="Y404" s="17"/>
      <c r="Z404" s="20"/>
    </row>
    <row r="405" spans="3:26">
      <c r="C405" s="6"/>
      <c r="D405" s="48"/>
      <c r="E405" s="41"/>
      <c r="F405" s="6"/>
      <c r="H405" s="6"/>
      <c r="I405" s="55"/>
      <c r="J405" s="12"/>
      <c r="K405" s="20"/>
      <c r="L405" s="20"/>
      <c r="M405" s="20"/>
      <c r="N405" s="20"/>
      <c r="O405" s="20"/>
      <c r="P405" s="20"/>
      <c r="Q405" s="56"/>
      <c r="R405" s="57"/>
      <c r="S405" s="58"/>
      <c r="T405" s="20"/>
      <c r="U405" s="20"/>
      <c r="V405" s="56"/>
      <c r="W405" s="20"/>
      <c r="X405" s="20"/>
      <c r="Y405" s="17"/>
      <c r="Z405" s="20"/>
    </row>
    <row r="406" spans="3:26">
      <c r="C406" s="6"/>
      <c r="D406" s="48"/>
      <c r="E406" s="41"/>
      <c r="F406" s="6"/>
      <c r="H406" s="6"/>
      <c r="I406" s="55"/>
      <c r="J406" s="12"/>
      <c r="K406" s="20"/>
      <c r="L406" s="20"/>
      <c r="M406" s="20"/>
      <c r="N406" s="20"/>
      <c r="O406" s="20"/>
      <c r="P406" s="20"/>
      <c r="Q406" s="56"/>
      <c r="R406" s="57"/>
      <c r="S406" s="58"/>
      <c r="T406" s="20"/>
      <c r="U406" s="20"/>
      <c r="V406" s="56"/>
      <c r="W406" s="20"/>
      <c r="X406" s="20"/>
      <c r="Y406" s="17"/>
      <c r="Z406" s="20"/>
    </row>
    <row r="407" spans="3:26">
      <c r="C407" s="6"/>
      <c r="D407" s="48"/>
      <c r="E407" s="41"/>
      <c r="F407" s="6"/>
      <c r="H407" s="6"/>
      <c r="I407" s="55"/>
      <c r="J407" s="12"/>
      <c r="K407" s="20"/>
      <c r="L407" s="20"/>
      <c r="M407" s="20"/>
      <c r="N407" s="20"/>
      <c r="O407" s="20"/>
      <c r="P407" s="20"/>
      <c r="Q407" s="56"/>
      <c r="R407" s="57"/>
      <c r="S407" s="58"/>
      <c r="T407" s="20"/>
      <c r="U407" s="20"/>
      <c r="V407" s="56"/>
      <c r="W407" s="20"/>
      <c r="X407" s="20"/>
      <c r="Y407" s="17"/>
      <c r="Z407" s="20"/>
    </row>
    <row r="408" spans="3:26">
      <c r="C408" s="6"/>
      <c r="D408" s="48"/>
      <c r="E408" s="41"/>
      <c r="F408" s="6"/>
      <c r="H408" s="6"/>
      <c r="I408" s="55"/>
      <c r="J408" s="12"/>
      <c r="K408" s="20"/>
      <c r="L408" s="20"/>
      <c r="M408" s="20"/>
      <c r="N408" s="20"/>
      <c r="O408" s="20"/>
      <c r="P408" s="20"/>
      <c r="Q408" s="56"/>
      <c r="R408" s="57"/>
      <c r="S408" s="58"/>
      <c r="T408" s="20"/>
      <c r="U408" s="20"/>
      <c r="V408" s="56"/>
      <c r="W408" s="20"/>
      <c r="X408" s="20"/>
      <c r="Y408" s="17"/>
      <c r="Z408" s="20"/>
    </row>
    <row r="409" spans="3:26">
      <c r="C409" s="6"/>
      <c r="D409" s="48"/>
      <c r="E409" s="41"/>
      <c r="F409" s="6"/>
      <c r="H409" s="6"/>
      <c r="I409" s="55"/>
      <c r="J409" s="12"/>
      <c r="K409" s="20"/>
      <c r="L409" s="20"/>
      <c r="M409" s="20"/>
      <c r="N409" s="20"/>
      <c r="O409" s="20"/>
      <c r="P409" s="20"/>
      <c r="Q409" s="56"/>
      <c r="R409" s="57"/>
      <c r="S409" s="58"/>
      <c r="T409" s="20"/>
      <c r="U409" s="20"/>
      <c r="V409" s="56"/>
      <c r="W409" s="20"/>
      <c r="X409" s="20"/>
      <c r="Y409" s="17"/>
      <c r="Z409" s="20"/>
    </row>
    <row r="410" spans="3:26">
      <c r="C410" s="6"/>
      <c r="D410" s="48"/>
      <c r="E410" s="41"/>
      <c r="F410" s="6"/>
      <c r="H410" s="6"/>
      <c r="I410" s="55"/>
      <c r="J410" s="12"/>
      <c r="K410" s="20"/>
      <c r="L410" s="20"/>
      <c r="M410" s="20"/>
      <c r="N410" s="20"/>
      <c r="O410" s="20"/>
      <c r="P410" s="20"/>
      <c r="Q410" s="56"/>
      <c r="R410" s="57"/>
      <c r="S410" s="58"/>
      <c r="T410" s="20"/>
      <c r="U410" s="20"/>
      <c r="V410" s="56"/>
      <c r="W410" s="20"/>
      <c r="X410" s="20"/>
      <c r="Y410" s="17"/>
      <c r="Z410" s="20"/>
    </row>
    <row r="411" spans="3:26">
      <c r="C411" s="6"/>
      <c r="D411" s="48"/>
      <c r="E411" s="41"/>
      <c r="F411" s="6"/>
      <c r="H411" s="6"/>
      <c r="I411" s="55"/>
      <c r="J411" s="12"/>
      <c r="K411" s="20"/>
      <c r="L411" s="20"/>
      <c r="M411" s="20"/>
      <c r="N411" s="20"/>
      <c r="O411" s="20"/>
      <c r="P411" s="20"/>
      <c r="Q411" s="56"/>
      <c r="R411" s="57"/>
      <c r="S411" s="58"/>
      <c r="T411" s="20"/>
      <c r="U411" s="20"/>
      <c r="V411" s="56"/>
      <c r="W411" s="20"/>
      <c r="X411" s="20"/>
      <c r="Y411" s="17"/>
      <c r="Z411" s="20"/>
    </row>
    <row r="412" spans="3:26">
      <c r="C412" s="6"/>
      <c r="D412" s="48"/>
      <c r="E412" s="41"/>
      <c r="F412" s="6"/>
      <c r="H412" s="6"/>
      <c r="I412" s="55"/>
      <c r="J412" s="12"/>
      <c r="K412" s="20"/>
      <c r="L412" s="20"/>
      <c r="M412" s="20"/>
      <c r="N412" s="20"/>
      <c r="O412" s="20"/>
      <c r="P412" s="20"/>
      <c r="Q412" s="56"/>
      <c r="R412" s="57"/>
      <c r="S412" s="58"/>
      <c r="T412" s="20"/>
      <c r="U412" s="20"/>
      <c r="V412" s="56"/>
      <c r="W412" s="20"/>
      <c r="X412" s="20"/>
      <c r="Y412" s="17"/>
      <c r="Z412" s="20"/>
    </row>
    <row r="413" spans="3:26">
      <c r="C413" s="6"/>
      <c r="D413" s="48"/>
      <c r="E413" s="41"/>
      <c r="F413" s="6"/>
      <c r="H413" s="6"/>
      <c r="I413" s="55"/>
      <c r="J413" s="12"/>
      <c r="K413" s="20"/>
      <c r="L413" s="20"/>
      <c r="M413" s="20"/>
      <c r="N413" s="20"/>
      <c r="O413" s="20"/>
      <c r="P413" s="20"/>
      <c r="Q413" s="56"/>
      <c r="R413" s="57"/>
      <c r="S413" s="58"/>
      <c r="T413" s="20"/>
      <c r="U413" s="20"/>
      <c r="V413" s="56"/>
      <c r="W413" s="20"/>
      <c r="X413" s="20"/>
      <c r="Y413" s="17"/>
      <c r="Z413" s="20"/>
    </row>
    <row r="414" spans="3:26">
      <c r="C414" s="6"/>
      <c r="D414" s="48"/>
      <c r="E414" s="41"/>
      <c r="F414" s="6"/>
      <c r="H414" s="6"/>
      <c r="I414" s="55"/>
      <c r="J414" s="12"/>
      <c r="K414" s="20"/>
      <c r="L414" s="20"/>
      <c r="M414" s="20"/>
      <c r="N414" s="20"/>
      <c r="O414" s="20"/>
      <c r="P414" s="20"/>
      <c r="Q414" s="56"/>
      <c r="R414" s="57"/>
      <c r="S414" s="58"/>
      <c r="T414" s="20"/>
      <c r="U414" s="20"/>
      <c r="V414" s="56"/>
      <c r="W414" s="20"/>
      <c r="X414" s="20"/>
      <c r="Y414" s="17"/>
      <c r="Z414" s="20"/>
    </row>
    <row r="415" spans="3:26">
      <c r="C415" s="6"/>
      <c r="D415" s="48"/>
      <c r="E415" s="41"/>
      <c r="F415" s="6"/>
      <c r="H415" s="6"/>
      <c r="I415" s="55"/>
      <c r="J415" s="12"/>
      <c r="K415" s="20"/>
      <c r="L415" s="20"/>
      <c r="M415" s="20"/>
      <c r="N415" s="20"/>
      <c r="O415" s="20"/>
      <c r="P415" s="20"/>
      <c r="Q415" s="56"/>
      <c r="R415" s="57"/>
      <c r="S415" s="58"/>
      <c r="T415" s="20"/>
      <c r="U415" s="20"/>
      <c r="V415" s="56"/>
      <c r="W415" s="20"/>
      <c r="X415" s="20"/>
      <c r="Y415" s="17"/>
      <c r="Z415" s="20"/>
    </row>
    <row r="416" spans="3:26">
      <c r="C416" s="6"/>
      <c r="D416" s="48"/>
      <c r="E416" s="41"/>
      <c r="F416" s="6"/>
      <c r="H416" s="6"/>
      <c r="I416" s="55"/>
      <c r="J416" s="12"/>
      <c r="K416" s="20"/>
      <c r="L416" s="20"/>
      <c r="M416" s="20"/>
      <c r="N416" s="20"/>
      <c r="O416" s="20"/>
      <c r="P416" s="20"/>
      <c r="Q416" s="56"/>
      <c r="R416" s="57"/>
      <c r="S416" s="58"/>
      <c r="T416" s="20"/>
      <c r="U416" s="20"/>
      <c r="V416" s="56"/>
      <c r="W416" s="20"/>
      <c r="X416" s="20"/>
      <c r="Y416" s="17"/>
      <c r="Z416" s="20"/>
    </row>
    <row r="417" spans="3:26">
      <c r="C417" s="6"/>
      <c r="D417" s="48"/>
      <c r="E417" s="41"/>
      <c r="F417" s="6"/>
      <c r="H417" s="6"/>
      <c r="I417" s="55"/>
      <c r="J417" s="12"/>
      <c r="K417" s="20"/>
      <c r="L417" s="20"/>
      <c r="M417" s="20"/>
      <c r="N417" s="20"/>
      <c r="O417" s="20"/>
      <c r="P417" s="20"/>
      <c r="Q417" s="56"/>
      <c r="R417" s="57"/>
      <c r="S417" s="58"/>
      <c r="T417" s="20"/>
      <c r="U417" s="20"/>
      <c r="V417" s="56"/>
      <c r="W417" s="20"/>
      <c r="X417" s="20"/>
      <c r="Y417" s="17"/>
      <c r="Z417" s="20"/>
    </row>
    <row r="418" spans="3:26">
      <c r="C418" s="6"/>
      <c r="D418" s="48"/>
      <c r="E418" s="41"/>
      <c r="F418" s="6"/>
      <c r="H418" s="6"/>
      <c r="I418" s="55"/>
      <c r="J418" s="12"/>
      <c r="K418" s="20"/>
      <c r="L418" s="20"/>
      <c r="M418" s="20"/>
      <c r="N418" s="20"/>
      <c r="O418" s="20"/>
      <c r="P418" s="20"/>
      <c r="Q418" s="56"/>
      <c r="R418" s="57"/>
      <c r="S418" s="58"/>
      <c r="T418" s="20"/>
      <c r="U418" s="20"/>
      <c r="V418" s="56"/>
      <c r="W418" s="20"/>
      <c r="X418" s="20"/>
      <c r="Y418" s="17"/>
      <c r="Z418" s="20"/>
    </row>
    <row r="419" spans="3:26">
      <c r="C419" s="6"/>
      <c r="D419" s="48"/>
      <c r="E419" s="41"/>
      <c r="F419" s="6"/>
      <c r="H419" s="6"/>
      <c r="I419" s="55"/>
      <c r="J419" s="12"/>
      <c r="K419" s="20"/>
      <c r="L419" s="20"/>
      <c r="M419" s="20"/>
      <c r="N419" s="20"/>
      <c r="O419" s="20"/>
      <c r="P419" s="20"/>
      <c r="Q419" s="56"/>
      <c r="R419" s="57"/>
      <c r="S419" s="58"/>
      <c r="T419" s="20"/>
      <c r="U419" s="20"/>
      <c r="V419" s="56"/>
      <c r="W419" s="20"/>
      <c r="X419" s="20"/>
      <c r="Y419" s="17"/>
      <c r="Z419" s="20"/>
    </row>
    <row r="420" spans="3:26">
      <c r="C420" s="6"/>
      <c r="D420" s="48"/>
      <c r="E420" s="41"/>
      <c r="F420" s="6"/>
      <c r="H420" s="6"/>
      <c r="I420" s="55"/>
      <c r="J420" s="12"/>
      <c r="K420" s="20"/>
      <c r="L420" s="20"/>
      <c r="M420" s="20"/>
      <c r="N420" s="20"/>
      <c r="O420" s="20"/>
      <c r="P420" s="20"/>
      <c r="Q420" s="56"/>
      <c r="R420" s="57"/>
      <c r="S420" s="58"/>
      <c r="T420" s="20"/>
      <c r="U420" s="20"/>
      <c r="V420" s="56"/>
      <c r="W420" s="20"/>
      <c r="X420" s="20"/>
      <c r="Y420" s="17"/>
      <c r="Z420" s="20"/>
    </row>
    <row r="421" spans="3:26">
      <c r="C421" s="6"/>
      <c r="D421" s="48"/>
      <c r="E421" s="41"/>
      <c r="F421" s="6"/>
      <c r="H421" s="6"/>
      <c r="I421" s="55"/>
      <c r="J421" s="12"/>
      <c r="K421" s="20"/>
      <c r="L421" s="20"/>
      <c r="M421" s="20"/>
      <c r="N421" s="20"/>
      <c r="O421" s="20"/>
      <c r="P421" s="20"/>
      <c r="Q421" s="56"/>
      <c r="R421" s="57"/>
      <c r="S421" s="58"/>
      <c r="T421" s="20"/>
      <c r="U421" s="20"/>
      <c r="V421" s="56"/>
      <c r="W421" s="20"/>
      <c r="X421" s="20"/>
      <c r="Y421" s="17"/>
      <c r="Z421" s="20"/>
    </row>
    <row r="422" spans="3:26">
      <c r="C422" s="6"/>
      <c r="D422" s="48"/>
      <c r="E422" s="41"/>
      <c r="F422" s="6"/>
      <c r="H422" s="6"/>
      <c r="I422" s="55"/>
      <c r="J422" s="12"/>
      <c r="K422" s="20"/>
      <c r="L422" s="20"/>
      <c r="M422" s="20"/>
      <c r="N422" s="20"/>
      <c r="O422" s="20"/>
      <c r="P422" s="20"/>
      <c r="Q422" s="56"/>
      <c r="R422" s="57"/>
      <c r="S422" s="58"/>
      <c r="T422" s="20"/>
      <c r="U422" s="20"/>
      <c r="V422" s="56"/>
      <c r="W422" s="20"/>
      <c r="X422" s="20"/>
      <c r="Y422" s="17"/>
      <c r="Z422" s="20"/>
    </row>
    <row r="423" spans="3:26">
      <c r="C423" s="6"/>
      <c r="D423" s="48"/>
      <c r="E423" s="41"/>
      <c r="F423" s="6"/>
      <c r="H423" s="6"/>
      <c r="I423" s="55"/>
      <c r="J423" s="12"/>
      <c r="K423" s="20"/>
      <c r="L423" s="20"/>
      <c r="M423" s="20"/>
      <c r="N423" s="20"/>
      <c r="O423" s="20"/>
      <c r="P423" s="20"/>
      <c r="Q423" s="56"/>
      <c r="R423" s="57"/>
      <c r="S423" s="58"/>
      <c r="T423" s="20"/>
      <c r="U423" s="20"/>
      <c r="V423" s="56"/>
      <c r="W423" s="20"/>
      <c r="X423" s="20"/>
      <c r="Y423" s="17"/>
      <c r="Z423" s="20"/>
    </row>
    <row r="424" spans="3:26">
      <c r="C424" s="6"/>
      <c r="D424" s="48"/>
      <c r="E424" s="41"/>
      <c r="F424" s="6"/>
      <c r="H424" s="6"/>
      <c r="I424" s="55"/>
      <c r="J424" s="12"/>
      <c r="K424" s="20"/>
      <c r="L424" s="20"/>
      <c r="M424" s="20"/>
      <c r="N424" s="20"/>
      <c r="O424" s="20"/>
      <c r="P424" s="20"/>
      <c r="Q424" s="56"/>
      <c r="R424" s="57"/>
      <c r="S424" s="58"/>
      <c r="T424" s="20"/>
      <c r="U424" s="20"/>
      <c r="V424" s="56"/>
      <c r="W424" s="20"/>
      <c r="X424" s="20"/>
      <c r="Y424" s="17"/>
      <c r="Z424" s="20"/>
    </row>
    <row r="425" spans="3:26">
      <c r="C425" s="6"/>
      <c r="D425" s="48"/>
      <c r="E425" s="41"/>
      <c r="F425" s="6"/>
      <c r="H425" s="6"/>
      <c r="I425" s="55"/>
      <c r="J425" s="12"/>
      <c r="K425" s="20"/>
      <c r="L425" s="20"/>
      <c r="M425" s="20"/>
      <c r="N425" s="20"/>
      <c r="O425" s="20"/>
      <c r="P425" s="20"/>
      <c r="Q425" s="56"/>
      <c r="R425" s="57"/>
      <c r="S425" s="58"/>
      <c r="T425" s="20"/>
      <c r="U425" s="20"/>
      <c r="V425" s="56"/>
      <c r="W425" s="20"/>
      <c r="X425" s="20"/>
      <c r="Y425" s="17"/>
      <c r="Z425" s="20"/>
    </row>
    <row r="426" spans="3:26">
      <c r="C426" s="6"/>
      <c r="D426" s="48"/>
      <c r="E426" s="41"/>
      <c r="F426" s="6"/>
      <c r="H426" s="6"/>
      <c r="I426" s="55"/>
      <c r="J426" s="12"/>
      <c r="K426" s="20"/>
      <c r="L426" s="20"/>
      <c r="M426" s="20"/>
      <c r="N426" s="20"/>
      <c r="O426" s="20"/>
      <c r="P426" s="20"/>
      <c r="Q426" s="56"/>
      <c r="R426" s="57"/>
      <c r="S426" s="58"/>
      <c r="T426" s="20"/>
      <c r="U426" s="20"/>
      <c r="V426" s="56"/>
      <c r="W426" s="20"/>
      <c r="X426" s="20"/>
      <c r="Y426" s="17"/>
      <c r="Z426" s="20"/>
    </row>
    <row r="427" spans="3:26">
      <c r="C427" s="6"/>
      <c r="D427" s="48"/>
      <c r="E427" s="41"/>
      <c r="F427" s="6"/>
      <c r="H427" s="6"/>
      <c r="I427" s="55"/>
      <c r="J427" s="12"/>
      <c r="K427" s="20"/>
      <c r="L427" s="20"/>
      <c r="M427" s="20"/>
      <c r="N427" s="20"/>
      <c r="O427" s="20"/>
      <c r="P427" s="20"/>
      <c r="Q427" s="56"/>
      <c r="R427" s="57"/>
      <c r="S427" s="58"/>
      <c r="T427" s="20"/>
      <c r="U427" s="20"/>
      <c r="V427" s="56"/>
      <c r="W427" s="20"/>
      <c r="X427" s="20"/>
      <c r="Y427" s="17"/>
      <c r="Z427" s="20"/>
    </row>
    <row r="428" spans="3:26">
      <c r="C428" s="6"/>
      <c r="D428" s="48"/>
      <c r="E428" s="41"/>
      <c r="F428" s="6"/>
      <c r="H428" s="6"/>
      <c r="I428" s="55"/>
      <c r="J428" s="12"/>
      <c r="K428" s="20"/>
      <c r="L428" s="20"/>
      <c r="M428" s="20"/>
      <c r="N428" s="20"/>
      <c r="O428" s="20"/>
      <c r="P428" s="20"/>
      <c r="Q428" s="56"/>
      <c r="R428" s="57"/>
      <c r="S428" s="58"/>
      <c r="T428" s="20"/>
      <c r="U428" s="20"/>
      <c r="V428" s="56"/>
      <c r="W428" s="20"/>
      <c r="X428" s="20"/>
      <c r="Y428" s="17"/>
      <c r="Z428" s="20"/>
    </row>
    <row r="429" spans="3:26">
      <c r="C429" s="6"/>
      <c r="D429" s="48"/>
      <c r="E429" s="41"/>
      <c r="F429" s="6"/>
      <c r="H429" s="6"/>
      <c r="I429" s="55"/>
      <c r="J429" s="12"/>
      <c r="K429" s="20"/>
      <c r="L429" s="20"/>
      <c r="M429" s="20"/>
      <c r="N429" s="20"/>
      <c r="O429" s="20"/>
      <c r="P429" s="20"/>
      <c r="Q429" s="56"/>
      <c r="R429" s="57"/>
      <c r="S429" s="58"/>
      <c r="T429" s="20"/>
      <c r="U429" s="20"/>
      <c r="V429" s="56"/>
      <c r="W429" s="20"/>
      <c r="X429" s="20"/>
      <c r="Y429" s="17"/>
      <c r="Z429" s="20"/>
    </row>
    <row r="430" spans="3:26">
      <c r="C430" s="6"/>
      <c r="D430" s="48"/>
      <c r="E430" s="41"/>
      <c r="F430" s="6"/>
      <c r="H430" s="6"/>
      <c r="I430" s="55"/>
      <c r="J430" s="12"/>
      <c r="K430" s="20"/>
      <c r="L430" s="20"/>
      <c r="M430" s="20"/>
      <c r="N430" s="20"/>
      <c r="O430" s="20"/>
      <c r="P430" s="20"/>
      <c r="Q430" s="56"/>
      <c r="R430" s="57"/>
      <c r="S430" s="58"/>
      <c r="T430" s="20"/>
      <c r="U430" s="20"/>
      <c r="V430" s="56"/>
      <c r="W430" s="20"/>
      <c r="X430" s="20"/>
      <c r="Y430" s="17"/>
      <c r="Z430" s="20"/>
    </row>
    <row r="431" spans="3:26">
      <c r="C431" s="6"/>
      <c r="D431" s="48"/>
      <c r="E431" s="41"/>
      <c r="F431" s="6"/>
      <c r="H431" s="6"/>
      <c r="I431" s="55"/>
      <c r="J431" s="12"/>
      <c r="K431" s="20"/>
      <c r="L431" s="20"/>
      <c r="M431" s="20"/>
      <c r="N431" s="20"/>
      <c r="O431" s="20"/>
      <c r="P431" s="20"/>
      <c r="Q431" s="56"/>
      <c r="R431" s="57"/>
      <c r="S431" s="58"/>
      <c r="T431" s="20"/>
      <c r="U431" s="20"/>
      <c r="V431" s="56"/>
      <c r="W431" s="20"/>
      <c r="X431" s="20"/>
      <c r="Y431" s="17"/>
      <c r="Z431" s="20"/>
    </row>
    <row r="432" spans="3:26">
      <c r="C432" s="6"/>
      <c r="D432" s="48"/>
      <c r="E432" s="41"/>
      <c r="F432" s="6"/>
      <c r="H432" s="6"/>
      <c r="I432" s="55"/>
      <c r="J432" s="12"/>
      <c r="K432" s="20"/>
      <c r="L432" s="20"/>
      <c r="M432" s="20"/>
      <c r="N432" s="20"/>
      <c r="O432" s="20"/>
      <c r="P432" s="20"/>
      <c r="Q432" s="56"/>
      <c r="R432" s="57"/>
      <c r="S432" s="58"/>
      <c r="T432" s="20"/>
      <c r="U432" s="20"/>
      <c r="V432" s="56"/>
      <c r="W432" s="20"/>
      <c r="X432" s="20"/>
      <c r="Y432" s="17"/>
      <c r="Z432" s="20"/>
    </row>
    <row r="433" spans="3:26">
      <c r="C433" s="6"/>
      <c r="D433" s="48"/>
      <c r="E433" s="41"/>
      <c r="F433" s="6"/>
      <c r="H433" s="6"/>
      <c r="I433" s="55"/>
      <c r="J433" s="12"/>
      <c r="K433" s="20"/>
      <c r="L433" s="20"/>
      <c r="M433" s="20"/>
      <c r="N433" s="20"/>
      <c r="O433" s="20"/>
      <c r="P433" s="20"/>
      <c r="Q433" s="56"/>
      <c r="R433" s="57"/>
      <c r="S433" s="58"/>
      <c r="T433" s="20"/>
      <c r="U433" s="20"/>
      <c r="V433" s="56"/>
      <c r="W433" s="20"/>
      <c r="X433" s="20"/>
      <c r="Y433" s="17"/>
      <c r="Z433" s="20"/>
    </row>
    <row r="434" spans="3:26">
      <c r="C434" s="6"/>
      <c r="D434" s="48"/>
      <c r="E434" s="41"/>
      <c r="F434" s="6"/>
      <c r="H434" s="6"/>
      <c r="I434" s="55"/>
      <c r="J434" s="12"/>
      <c r="K434" s="20"/>
      <c r="L434" s="20"/>
      <c r="M434" s="20"/>
      <c r="N434" s="20"/>
      <c r="O434" s="20"/>
      <c r="P434" s="20"/>
      <c r="Q434" s="56"/>
      <c r="R434" s="57"/>
      <c r="S434" s="58"/>
      <c r="T434" s="20"/>
      <c r="U434" s="20"/>
      <c r="V434" s="56"/>
      <c r="W434" s="20"/>
      <c r="X434" s="20"/>
      <c r="Y434" s="17"/>
      <c r="Z434" s="20"/>
    </row>
    <row r="435" spans="3:26">
      <c r="C435" s="6"/>
      <c r="D435" s="48"/>
      <c r="E435" s="41"/>
      <c r="F435" s="6"/>
      <c r="H435" s="6"/>
      <c r="I435" s="55"/>
      <c r="J435" s="12"/>
      <c r="K435" s="20"/>
      <c r="L435" s="20"/>
      <c r="M435" s="20"/>
      <c r="N435" s="20"/>
      <c r="O435" s="20"/>
      <c r="P435" s="20"/>
      <c r="Q435" s="56"/>
      <c r="R435" s="57"/>
      <c r="S435" s="58"/>
      <c r="T435" s="20"/>
      <c r="U435" s="20"/>
      <c r="V435" s="56"/>
      <c r="W435" s="20"/>
      <c r="X435" s="20"/>
      <c r="Y435" s="17"/>
      <c r="Z435" s="20"/>
    </row>
    <row r="436" spans="3:26">
      <c r="C436" s="6"/>
      <c r="D436" s="48"/>
      <c r="E436" s="41"/>
      <c r="F436" s="6"/>
      <c r="H436" s="6"/>
      <c r="I436" s="55"/>
      <c r="J436" s="12"/>
      <c r="K436" s="20"/>
      <c r="L436" s="20"/>
      <c r="M436" s="20"/>
      <c r="N436" s="20"/>
      <c r="O436" s="20"/>
      <c r="P436" s="20"/>
      <c r="Q436" s="56"/>
      <c r="R436" s="57"/>
      <c r="S436" s="58"/>
      <c r="T436" s="20"/>
      <c r="U436" s="20"/>
      <c r="V436" s="56"/>
      <c r="W436" s="20"/>
      <c r="X436" s="20"/>
      <c r="Y436" s="17"/>
      <c r="Z436" s="20"/>
    </row>
    <row r="437" spans="3:26">
      <c r="C437" s="6"/>
      <c r="D437" s="48"/>
      <c r="E437" s="41"/>
      <c r="F437" s="6"/>
      <c r="H437" s="6"/>
      <c r="I437" s="55"/>
      <c r="J437" s="12"/>
      <c r="K437" s="20"/>
      <c r="L437" s="20"/>
      <c r="M437" s="20"/>
      <c r="N437" s="20"/>
      <c r="O437" s="20"/>
      <c r="P437" s="20"/>
      <c r="Q437" s="56"/>
      <c r="R437" s="57"/>
      <c r="S437" s="58"/>
      <c r="T437" s="20"/>
      <c r="U437" s="20"/>
      <c r="V437" s="56"/>
      <c r="W437" s="20"/>
      <c r="X437" s="20"/>
      <c r="Y437" s="17"/>
      <c r="Z437" s="20"/>
    </row>
    <row r="438" spans="3:26">
      <c r="C438" s="6"/>
      <c r="D438" s="48"/>
      <c r="E438" s="41"/>
      <c r="F438" s="6"/>
      <c r="H438" s="6"/>
      <c r="I438" s="55"/>
      <c r="J438" s="12"/>
      <c r="K438" s="20"/>
      <c r="L438" s="20"/>
      <c r="M438" s="20"/>
      <c r="N438" s="20"/>
      <c r="O438" s="20"/>
      <c r="P438" s="20"/>
      <c r="Q438" s="56"/>
      <c r="R438" s="57"/>
      <c r="S438" s="58"/>
      <c r="T438" s="20"/>
      <c r="U438" s="20"/>
      <c r="V438" s="56"/>
      <c r="W438" s="20"/>
      <c r="X438" s="20"/>
      <c r="Y438" s="17"/>
      <c r="Z438" s="20"/>
    </row>
    <row r="439" spans="3:26">
      <c r="P439" s="20"/>
      <c r="Q439" s="56"/>
      <c r="R439" s="57"/>
      <c r="S439" s="58"/>
      <c r="T439" s="20"/>
      <c r="U439" s="20"/>
      <c r="V439" s="56"/>
      <c r="W439" s="20"/>
      <c r="X439" s="20"/>
      <c r="Y439" s="17"/>
      <c r="Z439" s="20"/>
    </row>
    <row r="440" spans="3:26">
      <c r="P440" s="20"/>
      <c r="Q440" s="56"/>
      <c r="R440" s="57"/>
      <c r="S440" s="58"/>
      <c r="T440" s="20"/>
      <c r="U440" s="20"/>
      <c r="V440" s="56"/>
      <c r="W440" s="20"/>
      <c r="X440" s="20"/>
      <c r="Y440" s="17"/>
      <c r="Z440" s="20"/>
    </row>
  </sheetData>
  <phoneticPr fontId="19" type="noConversion"/>
  <hyperlinks>
    <hyperlink ref="A18" r:id="rId1"/>
    <hyperlink ref="R22" r:id="rId2" display="http://myimiev.com/forum/viewtopic.php?f=28&amp;t=1745&amp;start=50"/>
    <hyperlink ref="X20" r:id="rId3" display="http://www.mynissanleaf.com/"/>
    <hyperlink ref="X26" r:id="rId4" display="http://www.mynissanleaf.com/"/>
  </hyperlinks>
  <pageMargins left="0.25" right="0.25" top="0.75" bottom="0.75" header="0.3" footer="0.3"/>
  <pageSetup orientation="portrait" r:id="rId5"/>
  <headerFooter alignWithMargins="0"/>
  <drawing r:id="rId6"/>
  <legacyDrawing r:id="rId7"/>
</worksheet>
</file>

<file path=xl/worksheets/sheet14.xml><?xml version="1.0" encoding="utf-8"?>
<worksheet xmlns="http://schemas.openxmlformats.org/spreadsheetml/2006/main" xmlns:r="http://schemas.openxmlformats.org/officeDocument/2006/relationships">
  <dimension ref="A1:AF440"/>
  <sheetViews>
    <sheetView workbookViewId="0">
      <pane ySplit="1" topLeftCell="A4"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4.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2550</v>
      </c>
      <c r="B7" t="s">
        <v>9</v>
      </c>
      <c r="V7" s="3"/>
    </row>
    <row r="8" spans="1:24">
      <c r="A8" s="44">
        <v>0.35</v>
      </c>
      <c r="B8" s="41" t="s">
        <v>72</v>
      </c>
      <c r="V8" s="3"/>
    </row>
    <row r="9" spans="1:24">
      <c r="A9" s="6">
        <v>51</v>
      </c>
      <c r="B9" s="41" t="s">
        <v>17</v>
      </c>
      <c r="V9" s="3"/>
    </row>
    <row r="10" spans="1:24">
      <c r="A10" s="6">
        <v>0.98</v>
      </c>
      <c r="B10" s="41" t="s">
        <v>19</v>
      </c>
      <c r="V10" s="3"/>
    </row>
    <row r="11" spans="1:24">
      <c r="A11" s="42">
        <v>3</v>
      </c>
      <c r="B11" s="5" t="s">
        <v>4</v>
      </c>
      <c r="V11" s="3"/>
    </row>
    <row r="12" spans="1:24">
      <c r="A12" s="37">
        <v>2.3770000000000002E-3</v>
      </c>
      <c r="B12" s="41" t="s">
        <v>59</v>
      </c>
      <c r="V12" s="3"/>
      <c r="X12" s="3"/>
    </row>
    <row r="13" spans="1:24">
      <c r="A13" s="47">
        <v>23.3</v>
      </c>
      <c r="B13" s="41" t="s">
        <v>70</v>
      </c>
      <c r="R13" s="3"/>
      <c r="T13" s="1"/>
      <c r="V13" s="3"/>
      <c r="X13" s="3"/>
    </row>
    <row r="14" spans="1:24">
      <c r="E14" s="41" t="s">
        <v>79</v>
      </c>
      <c r="F14" s="4">
        <v>16</v>
      </c>
      <c r="G14" s="41" t="s">
        <v>76</v>
      </c>
      <c r="V14" s="3"/>
    </row>
    <row r="15" spans="1:24">
      <c r="A15" t="s">
        <v>33</v>
      </c>
      <c r="D15">
        <v>66</v>
      </c>
      <c r="E15" t="s">
        <v>62</v>
      </c>
      <c r="F15">
        <f>D15*0.746</f>
        <v>49.235999999999997</v>
      </c>
      <c r="G15" t="s">
        <v>34</v>
      </c>
      <c r="T15" t="s">
        <v>41</v>
      </c>
      <c r="V15" s="3"/>
    </row>
    <row r="16" spans="1:24">
      <c r="A16" s="41" t="s">
        <v>37</v>
      </c>
      <c r="B16" s="4">
        <v>7.0650000000000004</v>
      </c>
      <c r="E16" s="3" t="s">
        <v>118</v>
      </c>
      <c r="F16" s="4">
        <v>0.5</v>
      </c>
      <c r="G16" t="s">
        <v>34</v>
      </c>
      <c r="T16" t="s">
        <v>42</v>
      </c>
      <c r="V16" s="3"/>
    </row>
    <row r="17" spans="1:32">
      <c r="A17" s="41" t="s">
        <v>38</v>
      </c>
      <c r="V17" s="3"/>
      <c r="X17" s="4" t="s">
        <v>45</v>
      </c>
    </row>
    <row r="18" spans="1:32">
      <c r="A18" s="22" t="s">
        <v>39</v>
      </c>
      <c r="V18" s="3"/>
    </row>
    <row r="19" spans="1:32" ht="14.25">
      <c r="A19" s="4" t="s">
        <v>40</v>
      </c>
      <c r="Q19" t="s">
        <v>5</v>
      </c>
      <c r="S19" s="41">
        <v>24.052</v>
      </c>
      <c r="T19" s="41" t="s">
        <v>43</v>
      </c>
      <c r="X19" s="34" t="s">
        <v>46</v>
      </c>
    </row>
    <row r="20" spans="1:32" ht="13.5" thickBot="1">
      <c r="A20" s="5" t="s">
        <v>2</v>
      </c>
      <c r="B20" t="s">
        <v>3</v>
      </c>
      <c r="C20" s="5" t="s">
        <v>11</v>
      </c>
      <c r="D20" s="5" t="s">
        <v>12</v>
      </c>
      <c r="E20" s="20" t="s">
        <v>34</v>
      </c>
      <c r="F20" s="20" t="s">
        <v>35</v>
      </c>
      <c r="G20" s="16" t="s">
        <v>36</v>
      </c>
      <c r="H20" s="20" t="s">
        <v>116</v>
      </c>
      <c r="I20" s="20" t="s">
        <v>117</v>
      </c>
      <c r="X20" s="36" t="s">
        <v>47</v>
      </c>
    </row>
    <row r="21" spans="1:32">
      <c r="A21" s="6">
        <f t="shared" ref="A21:A40" si="0">AF21*A$13/23.3</f>
        <v>5</v>
      </c>
      <c r="B21" s="48">
        <f t="shared" ref="B21:B40" si="1">0.005+0.15/A$9+0.000035*A21^2/A$9</f>
        <v>7.9583333333333346E-3</v>
      </c>
      <c r="C21" s="49">
        <f t="shared" ref="C21:C40" si="2">A21/0.00001578283/60/A$13/PI()*B$16</f>
        <v>509.61270619753589</v>
      </c>
      <c r="D21" s="50">
        <f t="shared" ref="D21:D40" si="3">1/A$10*(A$7*B21+0.5*A$12*(A21*1.466667)^2*A$11)*(A21*1.466667)/550</f>
        <v>0.27871427768187224</v>
      </c>
      <c r="E21" s="18">
        <f>D21*0.746+F$16</f>
        <v>0.70792085115067671</v>
      </c>
      <c r="F21" s="18">
        <f>F$14/E21*I21</f>
        <v>21.245312912529013</v>
      </c>
      <c r="G21" s="12">
        <f t="shared" ref="G21:G40" si="4">F21*A21</f>
        <v>106.22656456264507</v>
      </c>
      <c r="H21" s="38">
        <f>E21/F$15</f>
        <v>1.4378114614320351E-2</v>
      </c>
      <c r="I21" s="74">
        <v>0.94</v>
      </c>
      <c r="X21" s="51" t="s">
        <v>48</v>
      </c>
      <c r="AF21" s="6">
        <v>5</v>
      </c>
    </row>
    <row r="22" spans="1:32">
      <c r="A22" s="6">
        <f t="shared" si="0"/>
        <v>10</v>
      </c>
      <c r="B22" s="48">
        <f t="shared" si="1"/>
        <v>8.0098039215686281E-3</v>
      </c>
      <c r="C22" s="49">
        <f t="shared" si="2"/>
        <v>1019.2254123950718</v>
      </c>
      <c r="D22" s="50">
        <f t="shared" si="3"/>
        <v>0.57665262126944872</v>
      </c>
      <c r="E22" s="18">
        <f t="shared" ref="E22:E40" si="5">D22*0.746+F$16</f>
        <v>0.93018285546700874</v>
      </c>
      <c r="F22" s="18">
        <f t="shared" ref="F22:F40" si="6">F$14/E22*I22</f>
        <v>16.168863908429056</v>
      </c>
      <c r="G22" s="12">
        <f t="shared" si="4"/>
        <v>161.68863908429057</v>
      </c>
      <c r="H22" s="38">
        <f t="shared" ref="H22:H39" si="7">E22/F$15</f>
        <v>1.8892331941404841E-2</v>
      </c>
      <c r="I22" s="86">
        <f>I21</f>
        <v>0.94</v>
      </c>
      <c r="R22" s="33" t="s">
        <v>44</v>
      </c>
      <c r="X22" s="51" t="s">
        <v>49</v>
      </c>
      <c r="AF22" s="6">
        <v>10</v>
      </c>
    </row>
    <row r="23" spans="1:32">
      <c r="A23" s="6">
        <f t="shared" si="0"/>
        <v>15</v>
      </c>
      <c r="B23" s="48">
        <f t="shared" si="1"/>
        <v>8.0955882352941183E-3</v>
      </c>
      <c r="C23" s="49">
        <f t="shared" si="2"/>
        <v>1528.838118592608</v>
      </c>
      <c r="D23" s="50">
        <f t="shared" si="3"/>
        <v>0.91303909666843386</v>
      </c>
      <c r="E23" s="18">
        <f t="shared" si="5"/>
        <v>1.1811271661146516</v>
      </c>
      <c r="F23" s="18">
        <f t="shared" si="6"/>
        <v>12.733599252885249</v>
      </c>
      <c r="G23" s="12">
        <f t="shared" si="4"/>
        <v>191.00398879327872</v>
      </c>
      <c r="H23" s="38">
        <f t="shared" si="7"/>
        <v>2.3989096720177343E-2</v>
      </c>
      <c r="I23" s="86">
        <f t="shared" ref="I23:I40" si="8">I22</f>
        <v>0.94</v>
      </c>
      <c r="R23" s="41" t="s">
        <v>54</v>
      </c>
      <c r="AF23" s="6">
        <v>15</v>
      </c>
    </row>
    <row r="24" spans="1:32">
      <c r="A24" s="6">
        <f t="shared" si="0"/>
        <v>20</v>
      </c>
      <c r="B24" s="48">
        <f t="shared" si="1"/>
        <v>8.2156862745098053E-3</v>
      </c>
      <c r="C24" s="49">
        <f t="shared" si="2"/>
        <v>2038.4508247901435</v>
      </c>
      <c r="D24" s="50">
        <f t="shared" si="3"/>
        <v>1.3070977697845323</v>
      </c>
      <c r="E24" s="18">
        <f t="shared" si="5"/>
        <v>1.4750949362592611</v>
      </c>
      <c r="F24" s="18">
        <f t="shared" si="6"/>
        <v>10.195953921542433</v>
      </c>
      <c r="G24" s="12">
        <f t="shared" si="4"/>
        <v>203.91907843084866</v>
      </c>
      <c r="H24" s="38">
        <f t="shared" si="7"/>
        <v>2.9959682676481868E-2</v>
      </c>
      <c r="I24" s="86">
        <f t="shared" si="8"/>
        <v>0.94</v>
      </c>
      <c r="R24" s="41" t="s">
        <v>55</v>
      </c>
      <c r="X24" s="4" t="s">
        <v>50</v>
      </c>
      <c r="AF24" s="6">
        <v>20</v>
      </c>
    </row>
    <row r="25" spans="1:32">
      <c r="A25" s="6">
        <f t="shared" si="0"/>
        <v>25</v>
      </c>
      <c r="B25" s="48">
        <f t="shared" si="1"/>
        <v>8.3700980392156874E-3</v>
      </c>
      <c r="C25" s="49">
        <f t="shared" si="2"/>
        <v>2548.0635309876798</v>
      </c>
      <c r="D25" s="50">
        <f t="shared" si="3"/>
        <v>1.7780527065234479</v>
      </c>
      <c r="E25" s="18">
        <f t="shared" si="5"/>
        <v>1.8264273190664921</v>
      </c>
      <c r="F25" s="18">
        <f t="shared" si="6"/>
        <v>8.2346556268590607</v>
      </c>
      <c r="G25" s="12">
        <f t="shared" si="4"/>
        <v>205.86639067147652</v>
      </c>
      <c r="H25" s="38">
        <f t="shared" si="7"/>
        <v>3.7095363536162405E-2</v>
      </c>
      <c r="I25" s="86">
        <f t="shared" si="8"/>
        <v>0.94</v>
      </c>
      <c r="R25" s="41" t="s">
        <v>56</v>
      </c>
      <c r="AF25" s="6">
        <v>25</v>
      </c>
    </row>
    <row r="26" spans="1:32">
      <c r="A26" s="6">
        <f t="shared" si="0"/>
        <v>30</v>
      </c>
      <c r="B26" s="48">
        <f t="shared" si="1"/>
        <v>8.5588235294117663E-3</v>
      </c>
      <c r="C26" s="49">
        <f t="shared" si="2"/>
        <v>3057.676237185216</v>
      </c>
      <c r="D26" s="50">
        <f t="shared" si="3"/>
        <v>2.3451279727908854</v>
      </c>
      <c r="E26" s="78">
        <f t="shared" si="5"/>
        <v>2.2494654677020005</v>
      </c>
      <c r="F26" s="18">
        <f t="shared" si="6"/>
        <v>6.6860328446670927</v>
      </c>
      <c r="G26" s="12">
        <f t="shared" si="4"/>
        <v>200.58098534001277</v>
      </c>
      <c r="H26" s="38">
        <f t="shared" si="7"/>
        <v>4.5687413025062976E-2</v>
      </c>
      <c r="I26" s="86">
        <f t="shared" si="8"/>
        <v>0.94</v>
      </c>
      <c r="R26" s="41" t="s">
        <v>57</v>
      </c>
      <c r="X26" s="36" t="s">
        <v>51</v>
      </c>
      <c r="AF26" s="6">
        <v>30</v>
      </c>
    </row>
    <row r="27" spans="1:32">
      <c r="A27" s="6">
        <f t="shared" si="0"/>
        <v>35</v>
      </c>
      <c r="B27" s="48">
        <f t="shared" si="1"/>
        <v>8.7818627450980402E-3</v>
      </c>
      <c r="C27" s="49">
        <f t="shared" si="2"/>
        <v>3567.2889433827509</v>
      </c>
      <c r="D27" s="50">
        <f t="shared" si="3"/>
        <v>3.0275476344925489</v>
      </c>
      <c r="E27" s="18">
        <f t="shared" si="5"/>
        <v>2.7585505353314415</v>
      </c>
      <c r="F27" s="18">
        <f t="shared" si="6"/>
        <v>5.4521386530237823</v>
      </c>
      <c r="G27" s="12">
        <f t="shared" si="4"/>
        <v>190.82485285583238</v>
      </c>
      <c r="H27" s="38">
        <f t="shared" si="7"/>
        <v>5.6027104869027573E-2</v>
      </c>
      <c r="I27" s="86">
        <f t="shared" si="8"/>
        <v>0.94</v>
      </c>
      <c r="R27" s="41" t="s">
        <v>58</v>
      </c>
      <c r="X27" s="51" t="s">
        <v>52</v>
      </c>
      <c r="AF27" s="6">
        <v>35</v>
      </c>
    </row>
    <row r="28" spans="1:32">
      <c r="A28" s="6">
        <f t="shared" si="0"/>
        <v>40</v>
      </c>
      <c r="B28" s="48">
        <f t="shared" si="1"/>
        <v>9.0392156862745109E-3</v>
      </c>
      <c r="C28" s="49">
        <f t="shared" si="2"/>
        <v>4076.9016495802871</v>
      </c>
      <c r="D28" s="50">
        <f t="shared" si="3"/>
        <v>3.844535757534143</v>
      </c>
      <c r="E28" s="18">
        <f t="shared" si="5"/>
        <v>3.3680236751204706</v>
      </c>
      <c r="F28" s="18">
        <f t="shared" si="6"/>
        <v>4.465526804665954</v>
      </c>
      <c r="G28" s="12">
        <f t="shared" si="4"/>
        <v>178.62107218663817</v>
      </c>
      <c r="H28" s="38">
        <f t="shared" si="7"/>
        <v>6.8405712793900217E-2</v>
      </c>
      <c r="I28" s="86">
        <f t="shared" si="8"/>
        <v>0.94</v>
      </c>
      <c r="X28" s="41"/>
      <c r="AF28" s="6">
        <v>40</v>
      </c>
    </row>
    <row r="29" spans="1:32">
      <c r="A29" s="6">
        <f t="shared" si="0"/>
        <v>45</v>
      </c>
      <c r="B29" s="48">
        <f t="shared" si="1"/>
        <v>9.3308823529411767E-3</v>
      </c>
      <c r="C29" s="49">
        <f t="shared" si="2"/>
        <v>4586.5143557778229</v>
      </c>
      <c r="D29" s="50">
        <f t="shared" si="3"/>
        <v>4.8153164078213688</v>
      </c>
      <c r="E29" s="18">
        <f t="shared" si="5"/>
        <v>4.092226040234741</v>
      </c>
      <c r="F29" s="18">
        <f t="shared" si="6"/>
        <v>3.6752613008486854</v>
      </c>
      <c r="G29" s="12">
        <f t="shared" si="4"/>
        <v>165.38675853819083</v>
      </c>
      <c r="H29" s="38">
        <f t="shared" si="7"/>
        <v>8.3114510525524848E-2</v>
      </c>
      <c r="I29" s="86">
        <f t="shared" si="8"/>
        <v>0.94</v>
      </c>
      <c r="R29" s="41" t="s">
        <v>60</v>
      </c>
      <c r="X29" s="41" t="s">
        <v>53</v>
      </c>
      <c r="AF29" s="6">
        <v>45</v>
      </c>
    </row>
    <row r="30" spans="1:32">
      <c r="A30" s="6">
        <f t="shared" si="0"/>
        <v>50</v>
      </c>
      <c r="B30" s="48">
        <f t="shared" si="1"/>
        <v>9.656862745098041E-3</v>
      </c>
      <c r="C30" s="49">
        <f t="shared" si="2"/>
        <v>5096.1270619753595</v>
      </c>
      <c r="D30" s="50">
        <f t="shared" si="3"/>
        <v>5.9591136512599379</v>
      </c>
      <c r="E30" s="18">
        <f t="shared" si="5"/>
        <v>4.9454987838399136</v>
      </c>
      <c r="F30" s="18">
        <f t="shared" si="6"/>
        <v>3.0411492667120319</v>
      </c>
      <c r="G30" s="12">
        <f t="shared" si="4"/>
        <v>152.0574633356016</v>
      </c>
      <c r="H30" s="38">
        <f t="shared" si="7"/>
        <v>0.10044477178974559</v>
      </c>
      <c r="I30" s="86">
        <f t="shared" si="8"/>
        <v>0.94</v>
      </c>
      <c r="R30" s="41" t="s">
        <v>61</v>
      </c>
      <c r="AF30" s="6">
        <v>50</v>
      </c>
    </row>
    <row r="31" spans="1:32">
      <c r="A31" s="23">
        <f t="shared" si="0"/>
        <v>55</v>
      </c>
      <c r="B31" s="52">
        <f t="shared" si="1"/>
        <v>1.0017156862745099E-2</v>
      </c>
      <c r="C31" s="53">
        <f t="shared" si="2"/>
        <v>5605.7397681728944</v>
      </c>
      <c r="D31" s="54">
        <f t="shared" si="3"/>
        <v>7.2951515537555505</v>
      </c>
      <c r="E31" s="26">
        <f t="shared" si="5"/>
        <v>5.9421830591016409</v>
      </c>
      <c r="F31" s="26">
        <f t="shared" si="6"/>
        <v>2.5310563222994675</v>
      </c>
      <c r="G31" s="27">
        <f t="shared" si="4"/>
        <v>139.20809772647073</v>
      </c>
      <c r="H31" s="38">
        <f t="shared" si="7"/>
        <v>0.12068777031240639</v>
      </c>
      <c r="I31" s="86">
        <f t="shared" si="8"/>
        <v>0.94</v>
      </c>
      <c r="J31" s="41"/>
      <c r="X31" s="4" t="s">
        <v>10</v>
      </c>
      <c r="AF31" s="23">
        <v>55</v>
      </c>
    </row>
    <row r="32" spans="1:32">
      <c r="A32" s="6">
        <f t="shared" si="0"/>
        <v>60</v>
      </c>
      <c r="B32" s="48">
        <f t="shared" si="1"/>
        <v>1.0411764705882353E-2</v>
      </c>
      <c r="C32" s="49">
        <f t="shared" si="2"/>
        <v>6115.352474370432</v>
      </c>
      <c r="D32" s="50">
        <f t="shared" si="3"/>
        <v>8.8426541812139057</v>
      </c>
      <c r="E32" s="18">
        <f t="shared" si="5"/>
        <v>7.0966200191855737</v>
      </c>
      <c r="F32" s="18">
        <f t="shared" si="6"/>
        <v>2.1193187685601953</v>
      </c>
      <c r="G32" s="12">
        <f t="shared" si="4"/>
        <v>127.15912611361172</v>
      </c>
      <c r="H32" s="38">
        <f t="shared" si="7"/>
        <v>0.14413477981935116</v>
      </c>
      <c r="I32" s="86">
        <f t="shared" si="8"/>
        <v>0.94</v>
      </c>
      <c r="AF32" s="6">
        <v>60</v>
      </c>
    </row>
    <row r="33" spans="1:32">
      <c r="A33" s="6">
        <f t="shared" si="0"/>
        <v>65</v>
      </c>
      <c r="B33" s="48">
        <f t="shared" si="1"/>
        <v>1.0840686274509804E-2</v>
      </c>
      <c r="C33" s="49">
        <f t="shared" si="2"/>
        <v>6624.9651805679678</v>
      </c>
      <c r="D33" s="50">
        <f t="shared" si="3"/>
        <v>10.62084559954072</v>
      </c>
      <c r="E33" s="18">
        <f t="shared" si="5"/>
        <v>8.4231508172573761</v>
      </c>
      <c r="F33" s="18">
        <f t="shared" si="6"/>
        <v>1.7855551118930464</v>
      </c>
      <c r="G33" s="12">
        <f t="shared" si="4"/>
        <v>116.06108227304802</v>
      </c>
      <c r="H33" s="38">
        <f t="shared" si="7"/>
        <v>0.17107707403642408</v>
      </c>
      <c r="I33" s="86">
        <f t="shared" si="8"/>
        <v>0.94</v>
      </c>
      <c r="AF33" s="6">
        <v>65</v>
      </c>
    </row>
    <row r="34" spans="1:32">
      <c r="A34" s="6">
        <f t="shared" si="0"/>
        <v>70</v>
      </c>
      <c r="B34" s="48">
        <f t="shared" si="1"/>
        <v>1.1303921568627452E-2</v>
      </c>
      <c r="C34" s="49">
        <f t="shared" si="2"/>
        <v>7134.5778867655017</v>
      </c>
      <c r="D34" s="50">
        <f t="shared" si="3"/>
        <v>12.648949874641687</v>
      </c>
      <c r="E34" s="18">
        <f t="shared" si="5"/>
        <v>9.9361166064826989</v>
      </c>
      <c r="F34" s="18">
        <f t="shared" si="6"/>
        <v>1.5136698365825672</v>
      </c>
      <c r="G34" s="12">
        <f t="shared" si="4"/>
        <v>105.9568885607797</v>
      </c>
      <c r="H34" s="38">
        <f t="shared" si="7"/>
        <v>0.20180592668946909</v>
      </c>
      <c r="I34" s="86">
        <f t="shared" si="8"/>
        <v>0.94</v>
      </c>
      <c r="AF34" s="6">
        <v>70</v>
      </c>
    </row>
    <row r="35" spans="1:32">
      <c r="A35" s="6">
        <f t="shared" si="0"/>
        <v>75</v>
      </c>
      <c r="B35" s="48">
        <f t="shared" si="1"/>
        <v>1.1801470588235295E-2</v>
      </c>
      <c r="C35" s="49">
        <f t="shared" si="2"/>
        <v>7644.1905929630393</v>
      </c>
      <c r="D35" s="50">
        <f t="shared" si="3"/>
        <v>14.946191072422513</v>
      </c>
      <c r="E35" s="18">
        <f t="shared" si="5"/>
        <v>11.649858540027195</v>
      </c>
      <c r="F35" s="18">
        <f t="shared" si="6"/>
        <v>1.2910028004481582</v>
      </c>
      <c r="G35" s="12">
        <f t="shared" si="4"/>
        <v>96.825210033611867</v>
      </c>
      <c r="H35" s="38">
        <f t="shared" si="7"/>
        <v>0.23661261150433008</v>
      </c>
      <c r="I35" s="86">
        <f t="shared" si="8"/>
        <v>0.94</v>
      </c>
      <c r="AF35" s="6">
        <v>75</v>
      </c>
    </row>
    <row r="36" spans="1:32">
      <c r="A36" s="6">
        <f t="shared" si="0"/>
        <v>80</v>
      </c>
      <c r="B36" s="48">
        <f t="shared" si="1"/>
        <v>1.2333333333333335E-2</v>
      </c>
      <c r="C36" s="49">
        <f t="shared" si="2"/>
        <v>8153.8032991605742</v>
      </c>
      <c r="D36" s="50">
        <f t="shared" si="3"/>
        <v>17.531793258788905</v>
      </c>
      <c r="E36" s="18">
        <f t="shared" si="5"/>
        <v>13.578717771056523</v>
      </c>
      <c r="F36" s="18">
        <f t="shared" si="6"/>
        <v>1.1076156271587179</v>
      </c>
      <c r="G36" s="12">
        <f t="shared" si="4"/>
        <v>88.609250172697429</v>
      </c>
      <c r="H36" s="38">
        <f t="shared" si="7"/>
        <v>0.27578840220685114</v>
      </c>
      <c r="I36" s="86">
        <f t="shared" si="8"/>
        <v>0.94</v>
      </c>
      <c r="AF36" s="6">
        <v>80</v>
      </c>
    </row>
    <row r="37" spans="1:32">
      <c r="A37" s="28">
        <f t="shared" si="0"/>
        <v>85</v>
      </c>
      <c r="B37" s="29">
        <f t="shared" si="1"/>
        <v>1.2899509803921568E-2</v>
      </c>
      <c r="C37" s="30">
        <f t="shared" si="2"/>
        <v>8663.4160053581109</v>
      </c>
      <c r="D37" s="31">
        <f t="shared" si="3"/>
        <v>20.424980499646566</v>
      </c>
      <c r="E37" s="31">
        <f t="shared" si="5"/>
        <v>15.737035452736338</v>
      </c>
      <c r="F37" s="31">
        <f t="shared" si="6"/>
        <v>0.95570732144375137</v>
      </c>
      <c r="G37" s="32">
        <f t="shared" si="4"/>
        <v>81.235122322718865</v>
      </c>
      <c r="H37" s="38">
        <f t="shared" si="7"/>
        <v>0.31962457252287635</v>
      </c>
      <c r="I37" s="86">
        <f t="shared" si="8"/>
        <v>0.94</v>
      </c>
      <c r="AF37" s="28">
        <v>85</v>
      </c>
    </row>
    <row r="38" spans="1:32">
      <c r="A38" s="28">
        <f t="shared" si="0"/>
        <v>90</v>
      </c>
      <c r="B38" s="29">
        <f t="shared" si="1"/>
        <v>1.3500000000000002E-2</v>
      </c>
      <c r="C38" s="30">
        <f t="shared" si="2"/>
        <v>9173.0287115556457</v>
      </c>
      <c r="D38" s="31">
        <f t="shared" si="3"/>
        <v>23.644976860901199</v>
      </c>
      <c r="E38" s="31">
        <f t="shared" si="5"/>
        <v>18.139152738232294</v>
      </c>
      <c r="F38" s="31">
        <f t="shared" si="6"/>
        <v>0.82914567273585271</v>
      </c>
      <c r="G38" s="32">
        <f t="shared" si="4"/>
        <v>74.623110546226741</v>
      </c>
      <c r="H38" s="38">
        <f t="shared" si="7"/>
        <v>0.36841239617824956</v>
      </c>
      <c r="I38" s="86">
        <f t="shared" si="8"/>
        <v>0.94</v>
      </c>
      <c r="AF38" s="28">
        <v>90</v>
      </c>
    </row>
    <row r="39" spans="1:32">
      <c r="A39" s="28">
        <f t="shared" si="0"/>
        <v>95</v>
      </c>
      <c r="B39" s="29">
        <f t="shared" si="1"/>
        <v>1.4134803921568628E-2</v>
      </c>
      <c r="C39" s="30">
        <f t="shared" si="2"/>
        <v>9682.6414177531806</v>
      </c>
      <c r="D39" s="31">
        <f t="shared" si="3"/>
        <v>27.21100640845852</v>
      </c>
      <c r="E39" s="31">
        <f t="shared" si="5"/>
        <v>20.799410780710055</v>
      </c>
      <c r="F39" s="31">
        <f t="shared" si="6"/>
        <v>0.72309740687214608</v>
      </c>
      <c r="G39" s="32">
        <f t="shared" si="4"/>
        <v>68.694253652853874</v>
      </c>
      <c r="H39" s="38">
        <f t="shared" si="7"/>
        <v>0.42244314689881501</v>
      </c>
      <c r="I39" s="86">
        <f t="shared" si="8"/>
        <v>0.94</v>
      </c>
      <c r="AF39" s="28">
        <v>95</v>
      </c>
    </row>
    <row r="40" spans="1:32">
      <c r="A40" s="28">
        <f t="shared" si="0"/>
        <v>98</v>
      </c>
      <c r="B40" s="29">
        <f t="shared" si="1"/>
        <v>1.4532156862745099E-2</v>
      </c>
      <c r="C40" s="39">
        <f t="shared" si="2"/>
        <v>9988.4090414717048</v>
      </c>
      <c r="D40" s="31">
        <f t="shared" si="3"/>
        <v>29.524717277834966</v>
      </c>
      <c r="E40" s="31">
        <f t="shared" si="5"/>
        <v>22.525439089264886</v>
      </c>
      <c r="F40" s="31">
        <f t="shared" si="6"/>
        <v>0.66768953716723434</v>
      </c>
      <c r="G40" s="32">
        <f t="shared" si="4"/>
        <v>65.433574642388962</v>
      </c>
      <c r="H40" s="38">
        <f>E40/F$15</f>
        <v>0.45749937219239756</v>
      </c>
      <c r="I40" s="86">
        <f t="shared" si="8"/>
        <v>0.94</v>
      </c>
      <c r="K40" s="20"/>
      <c r="L40" s="20"/>
      <c r="M40" s="20"/>
      <c r="N40" s="20"/>
      <c r="O40" s="20"/>
      <c r="AF40" s="28">
        <v>98</v>
      </c>
    </row>
    <row r="41" spans="1:32">
      <c r="C41" s="6"/>
      <c r="D41" s="48"/>
      <c r="E41" s="41"/>
      <c r="F41" s="6"/>
      <c r="H41" s="6"/>
      <c r="I41" s="55"/>
      <c r="K41" s="20"/>
      <c r="L41" s="20"/>
      <c r="M41" s="20"/>
      <c r="N41" s="20"/>
      <c r="O41" s="20"/>
    </row>
    <row r="42" spans="1:32">
      <c r="A42" t="s">
        <v>65</v>
      </c>
      <c r="C42" s="6"/>
      <c r="D42" s="48"/>
      <c r="E42" s="41"/>
      <c r="F42" s="6"/>
      <c r="H42" s="6"/>
      <c r="I42" s="55"/>
      <c r="K42" s="20"/>
      <c r="L42" s="20"/>
      <c r="M42" s="20"/>
      <c r="N42" s="20"/>
      <c r="O42" s="20"/>
      <c r="P42" s="20"/>
      <c r="Q42" s="56"/>
      <c r="R42" s="57"/>
      <c r="S42" s="58"/>
      <c r="T42" s="20"/>
      <c r="U42" s="20"/>
      <c r="V42" s="56"/>
      <c r="W42" s="20"/>
      <c r="X42" s="20"/>
      <c r="Y42" s="17"/>
      <c r="Z42" s="20"/>
    </row>
    <row r="43" spans="1:32">
      <c r="A43" s="4" t="s">
        <v>66</v>
      </c>
      <c r="C43" s="6"/>
      <c r="D43" s="48"/>
      <c r="E43" s="41"/>
      <c r="F43" s="6"/>
      <c r="H43" s="6"/>
      <c r="I43" s="55"/>
      <c r="K43" s="20"/>
      <c r="L43" s="20"/>
      <c r="M43" s="20"/>
      <c r="N43" s="20"/>
      <c r="O43" s="20"/>
      <c r="P43" s="20"/>
      <c r="Q43" s="56"/>
      <c r="R43" s="57"/>
      <c r="S43" s="58"/>
      <c r="T43" s="20"/>
      <c r="U43" s="20"/>
      <c r="V43" s="56"/>
      <c r="W43" s="20"/>
      <c r="X43" s="20"/>
      <c r="Y43" s="17"/>
      <c r="Z43" s="20"/>
    </row>
    <row r="44" spans="1:32">
      <c r="A44" s="12"/>
      <c r="C44" s="6"/>
      <c r="D44" s="48"/>
      <c r="E44" s="41"/>
      <c r="F44" s="6"/>
      <c r="H44" s="6"/>
      <c r="I44" s="55"/>
      <c r="J44" s="12"/>
      <c r="K44" s="20"/>
      <c r="L44" s="20"/>
      <c r="M44" s="20"/>
      <c r="N44" s="20"/>
      <c r="O44" s="20"/>
      <c r="P44" s="20"/>
      <c r="Q44" s="56"/>
      <c r="R44" s="57"/>
      <c r="S44" s="58"/>
      <c r="T44" s="20"/>
      <c r="U44" s="20"/>
      <c r="V44" s="56"/>
      <c r="W44" s="20"/>
      <c r="X44" s="20"/>
      <c r="Y44" s="17"/>
      <c r="Z44" s="20"/>
    </row>
    <row r="45" spans="1:32">
      <c r="A45" s="40" t="s">
        <v>67</v>
      </c>
      <c r="C45" s="6"/>
      <c r="D45" s="48"/>
      <c r="E45" s="41"/>
      <c r="F45" s="6"/>
      <c r="H45" s="6"/>
      <c r="I45" s="55"/>
      <c r="J45" s="12"/>
      <c r="K45" s="20"/>
      <c r="L45" s="20"/>
      <c r="M45" s="20"/>
      <c r="N45" s="20"/>
      <c r="O45" s="20"/>
      <c r="P45" s="20"/>
      <c r="Q45" s="56"/>
      <c r="R45" s="57"/>
      <c r="S45" s="58"/>
      <c r="T45" s="20"/>
      <c r="U45" s="20"/>
      <c r="V45" s="56"/>
      <c r="W45" s="20"/>
      <c r="X45" s="20"/>
      <c r="Y45" s="17"/>
      <c r="Z45" s="20"/>
    </row>
    <row r="46" spans="1:32">
      <c r="A46" s="40" t="s">
        <v>68</v>
      </c>
      <c r="C46" s="6"/>
      <c r="D46" s="48"/>
      <c r="E46" s="41"/>
      <c r="F46" s="6"/>
      <c r="H46" s="6"/>
      <c r="I46" s="55"/>
      <c r="J46" s="12"/>
      <c r="K46" s="20"/>
      <c r="L46" s="20"/>
      <c r="M46" s="20"/>
      <c r="N46" s="20"/>
      <c r="O46" s="20"/>
      <c r="P46" s="20"/>
      <c r="Q46" s="56"/>
      <c r="R46" s="57"/>
      <c r="S46" s="58"/>
      <c r="T46" s="20"/>
      <c r="U46" s="20"/>
      <c r="V46" s="56"/>
      <c r="W46" s="20"/>
      <c r="X46" s="20"/>
      <c r="Y46" s="17"/>
      <c r="Z46" s="20"/>
    </row>
    <row r="47" spans="1:32">
      <c r="C47" s="6"/>
      <c r="D47" s="48"/>
      <c r="E47" s="41"/>
      <c r="F47" s="6"/>
      <c r="H47" s="6"/>
      <c r="I47" s="55"/>
      <c r="J47" s="12"/>
      <c r="K47" s="20"/>
      <c r="L47" s="20"/>
      <c r="M47" s="20"/>
      <c r="N47" s="20"/>
      <c r="O47" s="20"/>
      <c r="P47" s="20"/>
      <c r="Q47" s="56"/>
      <c r="R47" s="57"/>
      <c r="S47" s="58"/>
      <c r="T47" s="20"/>
      <c r="U47" s="20"/>
      <c r="V47" s="56"/>
      <c r="W47" s="20"/>
      <c r="X47" s="20"/>
      <c r="Y47" s="17"/>
      <c r="Z47" s="20"/>
    </row>
    <row r="48" spans="1:32">
      <c r="C48" s="6"/>
      <c r="D48" s="48"/>
      <c r="E48" s="41"/>
      <c r="F48" s="6"/>
      <c r="H48" s="6"/>
      <c r="I48" s="55"/>
      <c r="J48" s="12"/>
      <c r="K48" s="20"/>
      <c r="L48" s="20"/>
      <c r="M48" s="20"/>
      <c r="N48" s="20"/>
      <c r="O48" s="20"/>
      <c r="P48" s="20"/>
      <c r="Q48" s="56"/>
      <c r="R48" s="57"/>
      <c r="S48" s="58"/>
      <c r="T48" s="20"/>
      <c r="U48" s="20"/>
      <c r="V48" s="56"/>
      <c r="W48" s="20"/>
      <c r="X48" s="20"/>
      <c r="Y48" s="17"/>
      <c r="Z48" s="20"/>
    </row>
    <row r="49" spans="3:26">
      <c r="C49" s="6"/>
      <c r="D49" s="48"/>
      <c r="E49" s="41"/>
      <c r="F49" s="6"/>
      <c r="H49" s="6"/>
      <c r="I49" s="55"/>
      <c r="J49" s="12"/>
      <c r="K49" s="20"/>
      <c r="L49" s="20"/>
      <c r="M49" s="20"/>
      <c r="N49" s="20"/>
      <c r="O49" s="20"/>
      <c r="P49" s="20"/>
      <c r="Q49" s="56"/>
      <c r="R49" s="57"/>
      <c r="S49" s="58"/>
      <c r="T49" s="20"/>
      <c r="U49" s="20"/>
      <c r="V49" s="56"/>
      <c r="W49" s="20"/>
      <c r="X49" s="20"/>
      <c r="Y49" s="17"/>
      <c r="Z49" s="20"/>
    </row>
    <row r="50" spans="3:26">
      <c r="C50" s="6"/>
      <c r="D50" s="48"/>
      <c r="E50" s="41"/>
      <c r="F50" s="6"/>
      <c r="H50" s="6"/>
      <c r="I50" s="55"/>
      <c r="J50" s="12"/>
      <c r="K50" s="20"/>
      <c r="L50" s="20"/>
      <c r="M50" s="20"/>
      <c r="N50" s="20"/>
      <c r="O50" s="20"/>
      <c r="P50" s="20"/>
      <c r="Q50" s="56"/>
      <c r="R50" s="57"/>
      <c r="S50" s="58"/>
      <c r="T50" s="20"/>
      <c r="U50" s="20"/>
      <c r="V50" s="56"/>
      <c r="W50" s="20"/>
      <c r="X50" s="20"/>
      <c r="Y50" s="17"/>
      <c r="Z50" s="20"/>
    </row>
    <row r="51" spans="3:26">
      <c r="C51" s="6"/>
      <c r="D51" s="48"/>
      <c r="E51" s="41"/>
      <c r="F51" s="6"/>
      <c r="H51" s="6"/>
      <c r="I51" s="55"/>
      <c r="J51" s="12"/>
      <c r="K51" s="20"/>
      <c r="L51" s="20"/>
      <c r="M51" s="20"/>
      <c r="N51" s="20"/>
      <c r="O51" s="20"/>
      <c r="P51" s="20"/>
      <c r="Q51" s="56"/>
      <c r="R51" s="57"/>
      <c r="S51" s="58"/>
      <c r="T51" s="20"/>
      <c r="U51" s="20"/>
      <c r="V51" s="56"/>
      <c r="W51" s="20"/>
      <c r="X51" s="20"/>
      <c r="Y51" s="17"/>
      <c r="Z51" s="20"/>
    </row>
    <row r="52" spans="3:26">
      <c r="C52" s="6"/>
      <c r="D52" s="48"/>
      <c r="E52" s="41"/>
      <c r="F52" s="6"/>
      <c r="H52" s="6"/>
      <c r="I52" s="55"/>
      <c r="J52" s="12"/>
      <c r="K52" s="20"/>
      <c r="L52" s="20"/>
      <c r="M52" s="20"/>
      <c r="N52" s="20"/>
      <c r="O52" s="20"/>
      <c r="P52" s="20"/>
      <c r="Q52" s="56"/>
      <c r="R52" s="57"/>
      <c r="S52" s="58"/>
      <c r="T52" s="20"/>
      <c r="U52" s="20"/>
      <c r="V52" s="56"/>
      <c r="W52" s="20"/>
      <c r="X52" s="20"/>
      <c r="Y52" s="17"/>
      <c r="Z52" s="20"/>
    </row>
    <row r="53" spans="3:26">
      <c r="C53" s="6"/>
      <c r="D53" s="48"/>
      <c r="E53" s="41"/>
      <c r="F53" s="6"/>
      <c r="H53" s="6"/>
      <c r="I53" s="55"/>
      <c r="J53" s="12"/>
      <c r="K53" s="20"/>
      <c r="L53" s="20"/>
      <c r="M53" s="20"/>
      <c r="N53" s="20"/>
      <c r="O53" s="20"/>
      <c r="P53" s="20"/>
      <c r="Q53" s="56"/>
      <c r="R53" s="57"/>
      <c r="S53" s="58"/>
      <c r="T53" s="20"/>
      <c r="U53" s="20"/>
      <c r="V53" s="56"/>
      <c r="W53" s="20"/>
      <c r="X53" s="20"/>
      <c r="Y53" s="17"/>
      <c r="Z53" s="20"/>
    </row>
    <row r="54" spans="3:26">
      <c r="C54" s="6"/>
      <c r="D54" s="48"/>
      <c r="E54" s="41"/>
      <c r="F54" s="6"/>
      <c r="H54" s="6"/>
      <c r="I54" s="55"/>
      <c r="J54" s="12"/>
      <c r="K54" s="20"/>
      <c r="L54" s="20"/>
      <c r="M54" s="20"/>
      <c r="N54" s="20"/>
      <c r="O54" s="20"/>
      <c r="P54" s="20"/>
      <c r="Q54" s="56"/>
      <c r="R54" s="57"/>
      <c r="S54" s="58"/>
      <c r="T54" s="20"/>
      <c r="U54" s="20"/>
      <c r="V54" s="56"/>
      <c r="W54" s="20"/>
      <c r="X54" s="20"/>
      <c r="Y54" s="17"/>
      <c r="Z54" s="20"/>
    </row>
    <row r="55" spans="3:26">
      <c r="C55" s="6"/>
      <c r="D55" s="48"/>
      <c r="E55" s="41"/>
      <c r="F55" s="6"/>
      <c r="H55" s="6"/>
      <c r="I55" s="55"/>
      <c r="J55" s="12"/>
      <c r="K55" s="20"/>
      <c r="L55" s="20"/>
      <c r="M55" s="20"/>
      <c r="N55" s="20"/>
      <c r="O55" s="20"/>
      <c r="P55" s="20"/>
      <c r="Q55" s="56"/>
      <c r="R55" s="57"/>
      <c r="S55" s="58"/>
      <c r="T55" s="20"/>
      <c r="U55" s="20"/>
      <c r="V55" s="56"/>
      <c r="W55" s="20"/>
      <c r="X55" s="20"/>
      <c r="Y55" s="17"/>
      <c r="Z55" s="20"/>
    </row>
    <row r="56" spans="3:26">
      <c r="C56" s="6"/>
      <c r="D56" s="48"/>
      <c r="E56" s="41"/>
      <c r="F56" s="6"/>
      <c r="H56" s="6"/>
      <c r="I56" s="55"/>
      <c r="J56" s="12"/>
      <c r="K56" s="20"/>
      <c r="L56" s="20"/>
      <c r="M56" s="20"/>
      <c r="N56" s="20"/>
      <c r="O56" s="20"/>
      <c r="P56" s="20"/>
      <c r="Q56" s="56"/>
      <c r="R56" s="57"/>
      <c r="S56" s="58"/>
      <c r="T56" s="20"/>
      <c r="U56" s="20"/>
      <c r="V56" s="56"/>
      <c r="W56" s="20"/>
      <c r="X56" s="20"/>
      <c r="Y56" s="17"/>
      <c r="Z56" s="20"/>
    </row>
    <row r="57" spans="3:26">
      <c r="C57" s="6"/>
      <c r="D57" s="48"/>
      <c r="E57" s="41"/>
      <c r="F57" s="6"/>
      <c r="H57" s="6"/>
      <c r="I57" s="55"/>
      <c r="J57" s="12"/>
      <c r="K57" s="20"/>
      <c r="L57" s="20"/>
      <c r="M57" s="20"/>
      <c r="N57" s="20"/>
      <c r="O57" s="20"/>
      <c r="P57" s="20"/>
      <c r="Q57" s="56"/>
      <c r="R57" s="57"/>
      <c r="S57" s="58"/>
      <c r="T57" s="20"/>
      <c r="U57" s="20"/>
      <c r="V57" s="56"/>
      <c r="W57" s="20"/>
      <c r="X57" s="20"/>
      <c r="Y57" s="17"/>
      <c r="Z57" s="20"/>
    </row>
    <row r="58" spans="3:26">
      <c r="C58" s="6"/>
      <c r="D58" s="48"/>
      <c r="E58" s="41"/>
      <c r="F58" s="6"/>
      <c r="H58" s="6"/>
      <c r="I58" s="55"/>
      <c r="J58" s="12"/>
      <c r="K58" s="20"/>
      <c r="L58" s="20"/>
      <c r="M58" s="20"/>
      <c r="N58" s="20"/>
      <c r="O58" s="20"/>
      <c r="P58" s="20"/>
      <c r="Q58" s="56"/>
      <c r="R58" s="57"/>
      <c r="S58" s="58"/>
      <c r="T58" s="20"/>
      <c r="U58" s="20"/>
      <c r="V58" s="56"/>
      <c r="W58" s="20"/>
      <c r="X58" s="20"/>
      <c r="Y58" s="17"/>
      <c r="Z58" s="20"/>
    </row>
    <row r="59" spans="3:26">
      <c r="C59" s="6"/>
      <c r="D59" s="48"/>
      <c r="E59" s="41"/>
      <c r="F59" s="6"/>
      <c r="H59" s="6"/>
      <c r="I59" s="55"/>
      <c r="J59" s="12"/>
      <c r="K59" s="20"/>
      <c r="L59" s="20"/>
      <c r="M59" s="20"/>
      <c r="N59" s="20"/>
      <c r="O59" s="20"/>
      <c r="P59" s="20"/>
      <c r="Q59" s="56"/>
      <c r="R59" s="57"/>
      <c r="S59" s="58"/>
      <c r="T59" s="20"/>
      <c r="U59" s="20"/>
      <c r="V59" s="56"/>
      <c r="W59" s="20"/>
      <c r="X59" s="20"/>
      <c r="Y59" s="17"/>
      <c r="Z59" s="20"/>
    </row>
    <row r="60" spans="3:26">
      <c r="C60" s="6"/>
      <c r="D60" s="48"/>
      <c r="E60" s="41"/>
      <c r="F60" s="6"/>
      <c r="H60" s="6"/>
      <c r="I60" s="55"/>
      <c r="J60" s="12"/>
      <c r="K60" s="20"/>
      <c r="L60" s="20"/>
      <c r="M60" s="20"/>
      <c r="N60" s="20"/>
      <c r="O60" s="20"/>
      <c r="P60" s="20"/>
      <c r="Q60" s="56"/>
      <c r="R60" s="57"/>
      <c r="S60" s="58"/>
      <c r="T60" s="20"/>
      <c r="U60" s="20"/>
      <c r="V60" s="56"/>
      <c r="W60" s="20"/>
      <c r="X60" s="20"/>
      <c r="Y60" s="17"/>
      <c r="Z60" s="20"/>
    </row>
    <row r="61" spans="3:26">
      <c r="C61" s="6"/>
      <c r="D61" s="48"/>
      <c r="E61" s="41"/>
      <c r="F61" s="6"/>
      <c r="H61" s="6"/>
      <c r="I61" s="55"/>
      <c r="J61" s="12"/>
      <c r="K61" s="20"/>
      <c r="L61" s="20"/>
      <c r="M61" s="20"/>
      <c r="N61" s="20"/>
      <c r="O61" s="20"/>
      <c r="P61" s="20"/>
      <c r="Q61" s="56"/>
      <c r="R61" s="57"/>
      <c r="S61" s="58"/>
      <c r="T61" s="20"/>
      <c r="U61" s="20"/>
      <c r="V61" s="56"/>
      <c r="W61" s="20"/>
      <c r="X61" s="20"/>
      <c r="Y61" s="17"/>
      <c r="Z61" s="20"/>
    </row>
    <row r="62" spans="3:26">
      <c r="C62" s="6"/>
      <c r="D62" s="48"/>
      <c r="E62" s="41"/>
      <c r="F62" s="6"/>
      <c r="H62" s="6"/>
      <c r="I62" s="55"/>
      <c r="J62" s="12"/>
      <c r="K62" s="20"/>
      <c r="L62" s="20"/>
      <c r="M62" s="20"/>
      <c r="N62" s="20"/>
      <c r="O62" s="20"/>
      <c r="P62" s="20"/>
      <c r="Q62" s="56"/>
      <c r="R62" s="57"/>
      <c r="S62" s="58"/>
      <c r="T62" s="20"/>
      <c r="U62" s="20"/>
      <c r="V62" s="56"/>
      <c r="W62" s="20"/>
      <c r="X62" s="20"/>
      <c r="Y62" s="17"/>
      <c r="Z62" s="20"/>
    </row>
    <row r="63" spans="3:26">
      <c r="C63" s="6"/>
      <c r="D63" s="48"/>
      <c r="E63" s="41"/>
      <c r="F63" s="6"/>
      <c r="H63" s="6"/>
      <c r="I63" s="55"/>
      <c r="J63" s="12"/>
      <c r="K63" s="20"/>
      <c r="L63" s="20"/>
      <c r="M63" s="20"/>
      <c r="N63" s="20"/>
      <c r="O63" s="20"/>
      <c r="P63" s="20"/>
      <c r="Q63" s="56"/>
      <c r="R63" s="57"/>
      <c r="S63" s="58"/>
      <c r="T63" s="20"/>
      <c r="U63" s="20"/>
      <c r="V63" s="56"/>
      <c r="W63" s="20"/>
      <c r="X63" s="20"/>
      <c r="Y63" s="17"/>
      <c r="Z63" s="20"/>
    </row>
    <row r="64" spans="3:26">
      <c r="C64" s="6"/>
      <c r="D64" s="48"/>
      <c r="E64" s="41"/>
      <c r="F64" s="6"/>
      <c r="H64" s="6"/>
      <c r="I64" s="55"/>
      <c r="J64" s="12"/>
      <c r="K64" s="20"/>
      <c r="L64" s="20"/>
      <c r="M64" s="20"/>
      <c r="N64" s="20"/>
      <c r="O64" s="20"/>
      <c r="P64" s="20"/>
      <c r="Q64" s="56"/>
      <c r="R64" s="57"/>
      <c r="S64" s="58"/>
      <c r="T64" s="20"/>
      <c r="U64" s="20"/>
      <c r="V64" s="56"/>
      <c r="W64" s="20"/>
      <c r="X64" s="20"/>
      <c r="Y64" s="17"/>
      <c r="Z64" s="20"/>
    </row>
    <row r="65" spans="3:26">
      <c r="C65" s="6"/>
      <c r="D65" s="48"/>
      <c r="E65" s="41"/>
      <c r="F65" s="6"/>
      <c r="H65" s="6"/>
      <c r="I65" s="55"/>
      <c r="J65" s="12"/>
      <c r="K65" s="20"/>
      <c r="L65" s="20"/>
      <c r="M65" s="20"/>
      <c r="N65" s="20"/>
      <c r="O65" s="20"/>
      <c r="P65" s="20"/>
      <c r="Q65" s="56"/>
      <c r="R65" s="57"/>
      <c r="S65" s="58"/>
      <c r="T65" s="20"/>
      <c r="U65" s="20"/>
      <c r="V65" s="56"/>
      <c r="W65" s="20"/>
      <c r="X65" s="20"/>
      <c r="Y65" s="17"/>
      <c r="Z65" s="20"/>
    </row>
    <row r="66" spans="3:26">
      <c r="C66" s="6"/>
      <c r="D66" s="48"/>
      <c r="E66" s="41"/>
      <c r="F66" s="6"/>
      <c r="H66" s="6"/>
      <c r="I66" s="55"/>
      <c r="J66" s="12"/>
      <c r="K66" s="20"/>
      <c r="L66" s="20"/>
      <c r="M66" s="20"/>
      <c r="N66" s="20"/>
      <c r="O66" s="20"/>
      <c r="P66" s="20"/>
      <c r="Q66" s="56"/>
      <c r="R66" s="57"/>
      <c r="S66" s="58"/>
      <c r="T66" s="20"/>
      <c r="U66" s="20"/>
      <c r="V66" s="56"/>
      <c r="W66" s="20"/>
      <c r="X66" s="20"/>
      <c r="Y66" s="17"/>
      <c r="Z66" s="20"/>
    </row>
    <row r="67" spans="3:26">
      <c r="C67" s="6"/>
      <c r="D67" s="48"/>
      <c r="E67" s="41"/>
      <c r="F67" s="6"/>
      <c r="H67" s="6"/>
      <c r="I67" s="55"/>
      <c r="J67" s="12"/>
      <c r="K67" s="20"/>
      <c r="L67" s="20"/>
      <c r="M67" s="20"/>
      <c r="N67" s="20"/>
      <c r="O67" s="20"/>
      <c r="P67" s="20"/>
      <c r="Q67" s="56"/>
      <c r="R67" s="57"/>
      <c r="S67" s="58"/>
      <c r="T67" s="20"/>
      <c r="U67" s="20"/>
      <c r="V67" s="56"/>
      <c r="W67" s="20"/>
      <c r="X67" s="20"/>
      <c r="Y67" s="17"/>
      <c r="Z67" s="20"/>
    </row>
    <row r="68" spans="3:26">
      <c r="C68" s="6"/>
      <c r="D68" s="48"/>
      <c r="E68" s="41"/>
      <c r="F68" s="6"/>
      <c r="H68" s="6"/>
      <c r="I68" s="55"/>
      <c r="J68" s="12"/>
      <c r="K68" s="20"/>
      <c r="L68" s="20"/>
      <c r="M68" s="20"/>
      <c r="N68" s="20"/>
      <c r="O68" s="20"/>
      <c r="P68" s="20"/>
      <c r="Q68" s="56"/>
      <c r="R68" s="57"/>
      <c r="S68" s="58"/>
      <c r="T68" s="20"/>
      <c r="U68" s="20"/>
      <c r="V68" s="56"/>
      <c r="W68" s="20"/>
      <c r="X68" s="20"/>
      <c r="Y68" s="17"/>
      <c r="Z68" s="20"/>
    </row>
    <row r="69" spans="3:26">
      <c r="C69" s="6"/>
      <c r="D69" s="48"/>
      <c r="E69" s="41"/>
      <c r="F69" s="6"/>
      <c r="H69" s="6"/>
      <c r="I69" s="55"/>
      <c r="J69" s="12"/>
      <c r="K69" s="20"/>
      <c r="L69" s="20"/>
      <c r="M69" s="20"/>
      <c r="N69" s="20"/>
      <c r="O69" s="20"/>
      <c r="P69" s="20"/>
      <c r="Q69" s="56"/>
      <c r="R69" s="57"/>
      <c r="S69" s="58"/>
      <c r="T69" s="20"/>
      <c r="U69" s="20"/>
      <c r="V69" s="56"/>
      <c r="W69" s="20"/>
      <c r="X69" s="20"/>
      <c r="Y69" s="17"/>
      <c r="Z69" s="20"/>
    </row>
    <row r="70" spans="3:26">
      <c r="C70" s="6"/>
      <c r="D70" s="48"/>
      <c r="E70" s="41"/>
      <c r="F70" s="6"/>
      <c r="H70" s="6"/>
      <c r="I70" s="55"/>
      <c r="J70" s="12"/>
      <c r="K70" s="20"/>
      <c r="L70" s="20"/>
      <c r="M70" s="20"/>
      <c r="N70" s="20"/>
      <c r="O70" s="20"/>
      <c r="P70" s="20"/>
      <c r="Q70" s="56"/>
      <c r="R70" s="57"/>
      <c r="S70" s="58"/>
      <c r="T70" s="20"/>
      <c r="U70" s="20"/>
      <c r="V70" s="56"/>
      <c r="W70" s="20"/>
      <c r="X70" s="20"/>
      <c r="Y70" s="17"/>
      <c r="Z70" s="20"/>
    </row>
    <row r="71" spans="3:26">
      <c r="C71" s="6"/>
      <c r="D71" s="48"/>
      <c r="E71" s="41"/>
      <c r="F71" s="6"/>
      <c r="H71" s="6"/>
      <c r="I71" s="55"/>
      <c r="J71" s="12"/>
      <c r="K71" s="20"/>
      <c r="L71" s="20"/>
      <c r="M71" s="20"/>
      <c r="N71" s="20"/>
      <c r="O71" s="20"/>
      <c r="P71" s="20"/>
      <c r="Q71" s="56"/>
      <c r="R71" s="57"/>
      <c r="S71" s="58"/>
      <c r="T71" s="20"/>
      <c r="U71" s="20"/>
      <c r="V71" s="56"/>
      <c r="W71" s="20"/>
      <c r="X71" s="20"/>
      <c r="Y71" s="17"/>
      <c r="Z71" s="20"/>
    </row>
    <row r="72" spans="3:26">
      <c r="C72" s="6"/>
      <c r="D72" s="48"/>
      <c r="E72" s="41"/>
      <c r="F72" s="6"/>
      <c r="H72" s="6"/>
      <c r="I72" s="55"/>
      <c r="J72" s="12"/>
      <c r="K72" s="20"/>
      <c r="L72" s="20"/>
      <c r="M72" s="20"/>
      <c r="N72" s="20"/>
      <c r="O72" s="20"/>
      <c r="P72" s="20"/>
      <c r="Q72" s="56"/>
      <c r="R72" s="57"/>
      <c r="S72" s="58"/>
      <c r="T72" s="20"/>
      <c r="U72" s="20"/>
      <c r="V72" s="56"/>
      <c r="W72" s="20"/>
      <c r="X72" s="20"/>
      <c r="Y72" s="17"/>
      <c r="Z72" s="20"/>
    </row>
    <row r="73" spans="3:26">
      <c r="C73" s="6"/>
      <c r="D73" s="48"/>
      <c r="E73" s="41"/>
      <c r="F73" s="6"/>
      <c r="H73" s="6"/>
      <c r="I73" s="55"/>
      <c r="J73" s="12"/>
      <c r="K73" s="20"/>
      <c r="L73" s="20"/>
      <c r="M73" s="20"/>
      <c r="N73" s="20"/>
      <c r="O73" s="20"/>
      <c r="P73" s="20"/>
      <c r="Q73" s="56"/>
      <c r="R73" s="57"/>
      <c r="S73" s="58"/>
      <c r="T73" s="20"/>
      <c r="U73" s="20"/>
      <c r="V73" s="56"/>
      <c r="W73" s="20"/>
      <c r="X73" s="20"/>
      <c r="Y73" s="17"/>
      <c r="Z73" s="20"/>
    </row>
    <row r="74" spans="3:26">
      <c r="C74" s="6"/>
      <c r="D74" s="48"/>
      <c r="E74" s="41"/>
      <c r="F74" s="6"/>
      <c r="H74" s="6"/>
      <c r="I74" s="55"/>
      <c r="J74" s="12"/>
      <c r="K74" s="20"/>
      <c r="L74" s="20"/>
      <c r="M74" s="20"/>
      <c r="N74" s="20"/>
      <c r="O74" s="20"/>
      <c r="P74" s="20"/>
      <c r="Q74" s="56"/>
      <c r="R74" s="57"/>
      <c r="S74" s="58"/>
      <c r="T74" s="20"/>
      <c r="U74" s="20"/>
      <c r="V74" s="56"/>
      <c r="W74" s="20"/>
      <c r="X74" s="20"/>
      <c r="Y74" s="17"/>
      <c r="Z74" s="20"/>
    </row>
    <row r="75" spans="3:26">
      <c r="C75" s="6"/>
      <c r="D75" s="48"/>
      <c r="E75" s="41"/>
      <c r="F75" s="6"/>
      <c r="H75" s="6"/>
      <c r="I75" s="55"/>
      <c r="J75" s="12"/>
      <c r="K75" s="20"/>
      <c r="L75" s="20"/>
      <c r="M75" s="20"/>
      <c r="N75" s="20"/>
      <c r="O75" s="20"/>
      <c r="P75" s="20"/>
      <c r="Q75" s="56"/>
      <c r="R75" s="57"/>
      <c r="S75" s="58"/>
      <c r="T75" s="20"/>
      <c r="U75" s="20"/>
      <c r="V75" s="56"/>
      <c r="W75" s="20"/>
      <c r="X75" s="20"/>
      <c r="Y75" s="17"/>
      <c r="Z75" s="20"/>
    </row>
    <row r="76" spans="3:26">
      <c r="C76" s="6"/>
      <c r="D76" s="48"/>
      <c r="E76" s="41"/>
      <c r="F76" s="6"/>
      <c r="H76" s="6"/>
      <c r="I76" s="55"/>
      <c r="J76" s="12"/>
      <c r="K76" s="20"/>
      <c r="L76" s="20"/>
      <c r="M76" s="20"/>
      <c r="N76" s="20"/>
      <c r="O76" s="20"/>
      <c r="P76" s="20"/>
      <c r="Q76" s="56"/>
      <c r="R76" s="57"/>
      <c r="S76" s="58"/>
      <c r="T76" s="20"/>
      <c r="U76" s="20"/>
      <c r="V76" s="56"/>
      <c r="W76" s="20"/>
      <c r="X76" s="20"/>
      <c r="Y76" s="17"/>
      <c r="Z76" s="20"/>
    </row>
    <row r="77" spans="3:26">
      <c r="C77" s="6"/>
      <c r="D77" s="48"/>
      <c r="E77" s="41"/>
      <c r="F77" s="6"/>
      <c r="H77" s="6"/>
      <c r="I77" s="55"/>
      <c r="J77" s="12"/>
      <c r="K77" s="20"/>
      <c r="L77" s="20"/>
      <c r="M77" s="20"/>
      <c r="N77" s="20"/>
      <c r="O77" s="20"/>
      <c r="P77" s="20"/>
      <c r="Q77" s="56"/>
      <c r="R77" s="57"/>
      <c r="S77" s="58"/>
      <c r="T77" s="20"/>
      <c r="U77" s="20"/>
      <c r="V77" s="56"/>
      <c r="W77" s="20"/>
      <c r="X77" s="20"/>
      <c r="Y77" s="17"/>
      <c r="Z77" s="20"/>
    </row>
    <row r="78" spans="3:26">
      <c r="C78" s="6"/>
      <c r="D78" s="48"/>
      <c r="E78" s="41"/>
      <c r="F78" s="6"/>
      <c r="H78" s="6"/>
      <c r="I78" s="55"/>
      <c r="J78" s="12"/>
      <c r="K78" s="20"/>
      <c r="L78" s="20"/>
      <c r="M78" s="20"/>
      <c r="N78" s="20"/>
      <c r="O78" s="20"/>
      <c r="P78" s="20"/>
      <c r="Q78" s="56"/>
      <c r="R78" s="57"/>
      <c r="S78" s="58"/>
      <c r="T78" s="20"/>
      <c r="U78" s="20"/>
      <c r="V78" s="56"/>
      <c r="W78" s="20"/>
      <c r="X78" s="20"/>
      <c r="Y78" s="17"/>
      <c r="Z78" s="20"/>
    </row>
    <row r="79" spans="3:26">
      <c r="C79" s="6"/>
      <c r="D79" s="48"/>
      <c r="E79" s="41"/>
      <c r="F79" s="6"/>
      <c r="H79" s="6"/>
      <c r="I79" s="55"/>
      <c r="J79" s="12"/>
      <c r="K79" s="20"/>
      <c r="L79" s="20"/>
      <c r="M79" s="20"/>
      <c r="N79" s="20"/>
      <c r="O79" s="20"/>
      <c r="P79" s="20"/>
      <c r="Q79" s="56"/>
      <c r="R79" s="57"/>
      <c r="S79" s="58"/>
      <c r="T79" s="20"/>
      <c r="U79" s="20"/>
      <c r="V79" s="56"/>
      <c r="W79" s="20"/>
      <c r="X79" s="20"/>
      <c r="Y79" s="17"/>
      <c r="Z79" s="20"/>
    </row>
    <row r="80" spans="3:26">
      <c r="C80" s="6"/>
      <c r="D80" s="48"/>
      <c r="E80" s="41"/>
      <c r="F80" s="6"/>
      <c r="H80" s="6"/>
      <c r="I80" s="55"/>
      <c r="J80" s="12"/>
      <c r="K80" s="20"/>
      <c r="L80" s="20"/>
      <c r="M80" s="20"/>
      <c r="N80" s="20"/>
      <c r="O80" s="20"/>
      <c r="P80" s="20"/>
      <c r="Q80" s="56"/>
      <c r="R80" s="57"/>
      <c r="S80" s="58"/>
      <c r="T80" s="20"/>
      <c r="U80" s="20"/>
      <c r="V80" s="56"/>
      <c r="W80" s="20"/>
      <c r="X80" s="20"/>
      <c r="Y80" s="17"/>
      <c r="Z80" s="20"/>
    </row>
    <row r="81" spans="3:26">
      <c r="C81" s="6"/>
      <c r="D81" s="48"/>
      <c r="E81" s="41"/>
      <c r="F81" s="6"/>
      <c r="H81" s="6"/>
      <c r="I81" s="55"/>
      <c r="J81" s="12"/>
      <c r="K81" s="20"/>
      <c r="L81" s="20"/>
      <c r="M81" s="20"/>
      <c r="N81" s="20"/>
      <c r="O81" s="20"/>
      <c r="P81" s="20"/>
      <c r="Q81" s="56"/>
      <c r="R81" s="57"/>
      <c r="S81" s="58"/>
      <c r="T81" s="20"/>
      <c r="U81" s="20"/>
      <c r="V81" s="56"/>
      <c r="W81" s="20"/>
      <c r="X81" s="20"/>
      <c r="Y81" s="17"/>
      <c r="Z81" s="20"/>
    </row>
    <row r="82" spans="3:26">
      <c r="C82" s="6"/>
      <c r="D82" s="48"/>
      <c r="E82" s="41"/>
      <c r="F82" s="6"/>
      <c r="H82" s="6"/>
      <c r="I82" s="55"/>
      <c r="J82" s="12"/>
      <c r="K82" s="20"/>
      <c r="L82" s="20"/>
      <c r="M82" s="20"/>
      <c r="N82" s="20"/>
      <c r="O82" s="20"/>
      <c r="P82" s="20"/>
      <c r="Q82" s="56"/>
      <c r="R82" s="57"/>
      <c r="S82" s="58"/>
      <c r="T82" s="20"/>
      <c r="U82" s="20"/>
      <c r="V82" s="56"/>
      <c r="W82" s="20"/>
      <c r="X82" s="20"/>
      <c r="Y82" s="17"/>
      <c r="Z82" s="20"/>
    </row>
    <row r="83" spans="3:26">
      <c r="C83" s="6"/>
      <c r="D83" s="48"/>
      <c r="E83" s="41"/>
      <c r="F83" s="6"/>
      <c r="H83" s="6"/>
      <c r="I83" s="55"/>
      <c r="J83" s="12"/>
      <c r="K83" s="20"/>
      <c r="L83" s="20"/>
      <c r="M83" s="20"/>
      <c r="N83" s="20"/>
      <c r="O83" s="20"/>
      <c r="P83" s="20"/>
      <c r="Q83" s="56"/>
      <c r="R83" s="57"/>
      <c r="S83" s="58"/>
      <c r="T83" s="20"/>
      <c r="U83" s="20"/>
      <c r="V83" s="56"/>
      <c r="W83" s="20"/>
      <c r="X83" s="20"/>
      <c r="Y83" s="17"/>
      <c r="Z83" s="20"/>
    </row>
    <row r="84" spans="3:26">
      <c r="C84" s="6"/>
      <c r="D84" s="48"/>
      <c r="E84" s="41"/>
      <c r="F84" s="6"/>
      <c r="H84" s="6"/>
      <c r="I84" s="55"/>
      <c r="J84" s="12"/>
      <c r="K84" s="20"/>
      <c r="L84" s="20"/>
      <c r="M84" s="20"/>
      <c r="N84" s="20"/>
      <c r="O84" s="20"/>
      <c r="P84" s="20"/>
      <c r="Q84" s="56"/>
      <c r="R84" s="57"/>
      <c r="S84" s="58"/>
      <c r="T84" s="20"/>
      <c r="U84" s="20"/>
      <c r="V84" s="56"/>
      <c r="W84" s="20"/>
      <c r="X84" s="20"/>
      <c r="Y84" s="17"/>
      <c r="Z84" s="20"/>
    </row>
    <row r="85" spans="3:26">
      <c r="C85" s="6"/>
      <c r="D85" s="48"/>
      <c r="E85" s="41"/>
      <c r="F85" s="6"/>
      <c r="H85" s="6"/>
      <c r="I85" s="55"/>
      <c r="J85" s="12"/>
      <c r="K85" s="20"/>
      <c r="L85" s="20"/>
      <c r="M85" s="20"/>
      <c r="N85" s="20"/>
      <c r="O85" s="20"/>
      <c r="P85" s="20"/>
      <c r="Q85" s="56"/>
      <c r="R85" s="57"/>
      <c r="S85" s="58"/>
      <c r="T85" s="20"/>
      <c r="U85" s="20"/>
      <c r="V85" s="56"/>
      <c r="W85" s="20"/>
      <c r="X85" s="20"/>
      <c r="Y85" s="17"/>
      <c r="Z85" s="20"/>
    </row>
    <row r="86" spans="3:26">
      <c r="C86" s="6"/>
      <c r="D86" s="48"/>
      <c r="E86" s="41"/>
      <c r="F86" s="6"/>
      <c r="H86" s="6"/>
      <c r="I86" s="55"/>
      <c r="J86" s="12"/>
      <c r="K86" s="20"/>
      <c r="L86" s="20"/>
      <c r="M86" s="20"/>
      <c r="N86" s="20"/>
      <c r="O86" s="20"/>
      <c r="P86" s="20"/>
      <c r="Q86" s="56"/>
      <c r="R86" s="57"/>
      <c r="S86" s="58"/>
      <c r="T86" s="20"/>
      <c r="U86" s="20"/>
      <c r="V86" s="56"/>
      <c r="W86" s="20"/>
      <c r="X86" s="20"/>
      <c r="Y86" s="17"/>
      <c r="Z86" s="20"/>
    </row>
    <row r="87" spans="3:26">
      <c r="C87" s="6"/>
      <c r="D87" s="48"/>
      <c r="E87" s="41"/>
      <c r="F87" s="6"/>
      <c r="H87" s="6"/>
      <c r="I87" s="55"/>
      <c r="J87" s="12"/>
      <c r="K87" s="20"/>
      <c r="L87" s="20"/>
      <c r="M87" s="20"/>
      <c r="N87" s="20"/>
      <c r="O87" s="20"/>
      <c r="P87" s="20"/>
      <c r="Q87" s="56"/>
      <c r="R87" s="57"/>
      <c r="S87" s="58"/>
      <c r="T87" s="20"/>
      <c r="U87" s="20"/>
      <c r="V87" s="56"/>
      <c r="W87" s="20"/>
      <c r="X87" s="20"/>
      <c r="Y87" s="17"/>
      <c r="Z87" s="20"/>
    </row>
    <row r="88" spans="3:26">
      <c r="C88" s="6"/>
      <c r="D88" s="48"/>
      <c r="E88" s="41"/>
      <c r="F88" s="6"/>
      <c r="H88" s="6"/>
      <c r="I88" s="55"/>
      <c r="J88" s="12"/>
      <c r="K88" s="20"/>
      <c r="L88" s="20"/>
      <c r="M88" s="20"/>
      <c r="N88" s="20"/>
      <c r="O88" s="20"/>
      <c r="P88" s="20"/>
      <c r="Q88" s="56"/>
      <c r="R88" s="57"/>
      <c r="S88" s="58"/>
      <c r="T88" s="20"/>
      <c r="U88" s="20"/>
      <c r="V88" s="56"/>
      <c r="W88" s="20"/>
      <c r="X88" s="20"/>
      <c r="Y88" s="17"/>
      <c r="Z88" s="20"/>
    </row>
    <row r="89" spans="3:26">
      <c r="C89" s="6"/>
      <c r="D89" s="48"/>
      <c r="E89" s="41"/>
      <c r="F89" s="6"/>
      <c r="H89" s="6"/>
      <c r="I89" s="55"/>
      <c r="J89" s="12"/>
      <c r="K89" s="20"/>
      <c r="L89" s="20"/>
      <c r="M89" s="20"/>
      <c r="N89" s="20"/>
      <c r="O89" s="20"/>
      <c r="P89" s="20"/>
      <c r="Q89" s="56"/>
      <c r="R89" s="57"/>
      <c r="S89" s="58"/>
      <c r="T89" s="20"/>
      <c r="U89" s="20"/>
      <c r="V89" s="56"/>
      <c r="W89" s="20"/>
      <c r="X89" s="20"/>
      <c r="Y89" s="17"/>
      <c r="Z89" s="20"/>
    </row>
    <row r="90" spans="3:26">
      <c r="C90" s="6"/>
      <c r="D90" s="48"/>
      <c r="E90" s="41"/>
      <c r="F90" s="6"/>
      <c r="H90" s="6"/>
      <c r="I90" s="55"/>
      <c r="J90" s="12"/>
      <c r="K90" s="20"/>
      <c r="L90" s="20"/>
      <c r="M90" s="20"/>
      <c r="N90" s="20"/>
      <c r="O90" s="20"/>
      <c r="P90" s="20"/>
      <c r="Q90" s="56"/>
      <c r="R90" s="57"/>
      <c r="S90" s="58"/>
      <c r="T90" s="20"/>
      <c r="U90" s="20"/>
      <c r="V90" s="56"/>
      <c r="W90" s="20"/>
      <c r="X90" s="20"/>
      <c r="Y90" s="17"/>
      <c r="Z90" s="20"/>
    </row>
    <row r="91" spans="3:26">
      <c r="C91" s="6"/>
      <c r="D91" s="48"/>
      <c r="E91" s="41"/>
      <c r="F91" s="6"/>
      <c r="H91" s="6"/>
      <c r="I91" s="55"/>
      <c r="J91" s="12"/>
      <c r="K91" s="20"/>
      <c r="L91" s="20"/>
      <c r="M91" s="20"/>
      <c r="N91" s="20"/>
      <c r="O91" s="20"/>
      <c r="P91" s="20"/>
      <c r="Q91" s="56"/>
      <c r="R91" s="57"/>
      <c r="S91" s="58"/>
      <c r="T91" s="20"/>
      <c r="U91" s="20"/>
      <c r="V91" s="56"/>
      <c r="W91" s="20"/>
      <c r="X91" s="20"/>
      <c r="Y91" s="17"/>
      <c r="Z91" s="20"/>
    </row>
    <row r="92" spans="3:26">
      <c r="C92" s="6"/>
      <c r="D92" s="48"/>
      <c r="E92" s="41"/>
      <c r="F92" s="6"/>
      <c r="H92" s="6"/>
      <c r="I92" s="55"/>
      <c r="J92" s="12"/>
      <c r="K92" s="20"/>
      <c r="L92" s="20"/>
      <c r="M92" s="20"/>
      <c r="N92" s="20"/>
      <c r="O92" s="20"/>
      <c r="P92" s="20"/>
      <c r="Q92" s="56"/>
      <c r="R92" s="57"/>
      <c r="S92" s="58"/>
      <c r="T92" s="20"/>
      <c r="U92" s="20"/>
      <c r="V92" s="56"/>
      <c r="W92" s="20"/>
      <c r="X92" s="20"/>
      <c r="Y92" s="17"/>
      <c r="Z92" s="20"/>
    </row>
    <row r="93" spans="3:26">
      <c r="C93" s="6"/>
      <c r="D93" s="48"/>
      <c r="E93" s="41"/>
      <c r="F93" s="6"/>
      <c r="H93" s="6"/>
      <c r="I93" s="55"/>
      <c r="J93" s="12"/>
      <c r="K93" s="20"/>
      <c r="L93" s="20"/>
      <c r="M93" s="20"/>
      <c r="N93" s="20"/>
      <c r="O93" s="20"/>
      <c r="P93" s="20"/>
      <c r="Q93" s="56"/>
      <c r="R93" s="57"/>
      <c r="S93" s="58"/>
      <c r="T93" s="20"/>
      <c r="U93" s="20"/>
      <c r="V93" s="56"/>
      <c r="W93" s="20"/>
      <c r="X93" s="20"/>
      <c r="Y93" s="17"/>
      <c r="Z93" s="20"/>
    </row>
    <row r="94" spans="3:26">
      <c r="C94" s="6"/>
      <c r="D94" s="48"/>
      <c r="E94" s="41"/>
      <c r="F94" s="6"/>
      <c r="H94" s="6"/>
      <c r="I94" s="55"/>
      <c r="J94" s="12"/>
      <c r="K94" s="20"/>
      <c r="L94" s="20"/>
      <c r="M94" s="20"/>
      <c r="N94" s="20"/>
      <c r="O94" s="20"/>
      <c r="P94" s="20"/>
      <c r="Q94" s="56"/>
      <c r="R94" s="57"/>
      <c r="S94" s="58"/>
      <c r="T94" s="20"/>
      <c r="U94" s="20"/>
      <c r="V94" s="56"/>
      <c r="W94" s="20"/>
      <c r="X94" s="20"/>
      <c r="Y94" s="17"/>
      <c r="Z94" s="20"/>
    </row>
    <row r="95" spans="3:26">
      <c r="C95" s="6"/>
      <c r="D95" s="48"/>
      <c r="E95" s="41"/>
      <c r="F95" s="6"/>
      <c r="H95" s="6"/>
      <c r="I95" s="55"/>
      <c r="J95" s="12"/>
      <c r="K95" s="20"/>
      <c r="L95" s="20"/>
      <c r="M95" s="20"/>
      <c r="N95" s="20"/>
      <c r="O95" s="20"/>
      <c r="P95" s="20"/>
      <c r="Q95" s="56"/>
      <c r="R95" s="57"/>
      <c r="S95" s="58"/>
      <c r="T95" s="20"/>
      <c r="U95" s="20"/>
      <c r="V95" s="56"/>
      <c r="W95" s="20"/>
      <c r="X95" s="20"/>
      <c r="Y95" s="17"/>
      <c r="Z95" s="20"/>
    </row>
    <row r="96" spans="3:26">
      <c r="C96" s="6"/>
      <c r="D96" s="48"/>
      <c r="E96" s="41"/>
      <c r="F96" s="6"/>
      <c r="H96" s="6"/>
      <c r="I96" s="55"/>
      <c r="J96" s="12"/>
      <c r="K96" s="20"/>
      <c r="L96" s="20"/>
      <c r="M96" s="20"/>
      <c r="N96" s="20"/>
      <c r="O96" s="20"/>
      <c r="P96" s="20"/>
      <c r="Q96" s="56"/>
      <c r="R96" s="57"/>
      <c r="S96" s="58"/>
      <c r="T96" s="20"/>
      <c r="U96" s="20"/>
      <c r="V96" s="56"/>
      <c r="W96" s="20"/>
      <c r="X96" s="20"/>
      <c r="Y96" s="17"/>
      <c r="Z96" s="20"/>
    </row>
    <row r="97" spans="3:26">
      <c r="C97" s="6"/>
      <c r="D97" s="48"/>
      <c r="E97" s="41"/>
      <c r="F97" s="6"/>
      <c r="H97" s="6"/>
      <c r="I97" s="55"/>
      <c r="J97" s="12"/>
      <c r="K97" s="20"/>
      <c r="L97" s="20"/>
      <c r="M97" s="20"/>
      <c r="N97" s="20"/>
      <c r="O97" s="20"/>
      <c r="P97" s="20"/>
      <c r="Q97" s="56"/>
      <c r="R97" s="57"/>
      <c r="S97" s="58"/>
      <c r="T97" s="20"/>
      <c r="U97" s="20"/>
      <c r="V97" s="56"/>
      <c r="W97" s="20"/>
      <c r="X97" s="20"/>
      <c r="Y97" s="17"/>
      <c r="Z97" s="20"/>
    </row>
    <row r="98" spans="3:26">
      <c r="C98" s="6"/>
      <c r="D98" s="48"/>
      <c r="E98" s="41"/>
      <c r="F98" s="6"/>
      <c r="H98" s="6"/>
      <c r="I98" s="55"/>
      <c r="J98" s="12"/>
      <c r="K98" s="20"/>
      <c r="L98" s="20"/>
      <c r="M98" s="20"/>
      <c r="N98" s="20"/>
      <c r="O98" s="20"/>
      <c r="P98" s="20"/>
      <c r="Q98" s="56"/>
      <c r="R98" s="57"/>
      <c r="S98" s="58"/>
      <c r="T98" s="20"/>
      <c r="U98" s="20"/>
      <c r="V98" s="56"/>
      <c r="W98" s="20"/>
      <c r="X98" s="20"/>
      <c r="Y98" s="17"/>
      <c r="Z98" s="20"/>
    </row>
    <row r="99" spans="3:26">
      <c r="C99" s="6"/>
      <c r="D99" s="48"/>
      <c r="E99" s="41"/>
      <c r="F99" s="6"/>
      <c r="H99" s="6"/>
      <c r="I99" s="55"/>
      <c r="J99" s="12"/>
      <c r="K99" s="20"/>
      <c r="L99" s="20"/>
      <c r="M99" s="20"/>
      <c r="N99" s="20"/>
      <c r="O99" s="20"/>
      <c r="P99" s="20"/>
      <c r="Q99" s="56"/>
      <c r="R99" s="57"/>
      <c r="S99" s="58"/>
      <c r="T99" s="20"/>
      <c r="U99" s="20"/>
      <c r="V99" s="56"/>
      <c r="W99" s="20"/>
      <c r="X99" s="20"/>
      <c r="Y99" s="17"/>
      <c r="Z99" s="20"/>
    </row>
    <row r="100" spans="3:26">
      <c r="C100" s="6"/>
      <c r="D100" s="48"/>
      <c r="E100" s="41"/>
      <c r="F100" s="6"/>
      <c r="H100" s="6"/>
      <c r="I100" s="55"/>
      <c r="J100" s="12"/>
      <c r="K100" s="20"/>
      <c r="L100" s="20"/>
      <c r="M100" s="20"/>
      <c r="N100" s="20"/>
      <c r="O100" s="20"/>
      <c r="P100" s="20"/>
      <c r="Q100" s="56"/>
      <c r="R100" s="57"/>
      <c r="S100" s="58"/>
      <c r="T100" s="20"/>
      <c r="U100" s="20"/>
      <c r="V100" s="56"/>
      <c r="W100" s="20"/>
      <c r="X100" s="20"/>
      <c r="Y100" s="17"/>
      <c r="Z100" s="20"/>
    </row>
    <row r="101" spans="3:26">
      <c r="C101" s="6"/>
      <c r="D101" s="48"/>
      <c r="E101" s="41"/>
      <c r="F101" s="6"/>
      <c r="H101" s="6"/>
      <c r="I101" s="55"/>
      <c r="J101" s="12"/>
      <c r="K101" s="20"/>
      <c r="L101" s="20"/>
      <c r="M101" s="20"/>
      <c r="N101" s="20"/>
      <c r="O101" s="20"/>
      <c r="P101" s="20"/>
      <c r="Q101" s="56"/>
      <c r="R101" s="57"/>
      <c r="S101" s="58"/>
      <c r="T101" s="20"/>
      <c r="U101" s="20"/>
      <c r="V101" s="56"/>
      <c r="W101" s="20"/>
      <c r="X101" s="20"/>
      <c r="Y101" s="17"/>
      <c r="Z101" s="20"/>
    </row>
    <row r="102" spans="3:26">
      <c r="C102" s="6"/>
      <c r="D102" s="48"/>
      <c r="E102" s="41"/>
      <c r="F102" s="6"/>
      <c r="H102" s="6"/>
      <c r="I102" s="55"/>
      <c r="J102" s="12"/>
      <c r="K102" s="20"/>
      <c r="L102" s="20"/>
      <c r="M102" s="20"/>
      <c r="N102" s="20"/>
      <c r="O102" s="20"/>
      <c r="P102" s="20"/>
      <c r="Q102" s="56"/>
      <c r="R102" s="57"/>
      <c r="S102" s="58"/>
      <c r="T102" s="20"/>
      <c r="U102" s="20"/>
      <c r="V102" s="56"/>
      <c r="W102" s="20"/>
      <c r="X102" s="20"/>
      <c r="Y102" s="17"/>
      <c r="Z102" s="20"/>
    </row>
    <row r="103" spans="3:26">
      <c r="C103" s="6"/>
      <c r="D103" s="48"/>
      <c r="E103" s="41"/>
      <c r="F103" s="6"/>
      <c r="H103" s="6"/>
      <c r="I103" s="55"/>
      <c r="J103" s="12"/>
      <c r="K103" s="20"/>
      <c r="L103" s="20"/>
      <c r="M103" s="20"/>
      <c r="N103" s="20"/>
      <c r="O103" s="20"/>
      <c r="P103" s="20"/>
      <c r="Q103" s="56"/>
      <c r="R103" s="57"/>
      <c r="S103" s="58"/>
      <c r="T103" s="20"/>
      <c r="U103" s="20"/>
      <c r="V103" s="56"/>
      <c r="W103" s="20"/>
      <c r="X103" s="20"/>
      <c r="Y103" s="17"/>
      <c r="Z103" s="20"/>
    </row>
    <row r="104" spans="3:26">
      <c r="C104" s="6"/>
      <c r="D104" s="48"/>
      <c r="E104" s="41"/>
      <c r="F104" s="6"/>
      <c r="H104" s="6"/>
      <c r="I104" s="55"/>
      <c r="J104" s="12"/>
      <c r="K104" s="20"/>
      <c r="L104" s="20"/>
      <c r="M104" s="20"/>
      <c r="N104" s="20"/>
      <c r="O104" s="20"/>
      <c r="P104" s="20"/>
      <c r="Q104" s="56"/>
      <c r="R104" s="57"/>
      <c r="S104" s="58"/>
      <c r="T104" s="20"/>
      <c r="U104" s="20"/>
      <c r="V104" s="56"/>
      <c r="W104" s="20"/>
      <c r="X104" s="20"/>
      <c r="Y104" s="17"/>
      <c r="Z104" s="20"/>
    </row>
    <row r="105" spans="3:26">
      <c r="C105" s="6"/>
      <c r="D105" s="48"/>
      <c r="E105" s="41"/>
      <c r="F105" s="6"/>
      <c r="H105" s="6"/>
      <c r="I105" s="55"/>
      <c r="J105" s="12"/>
      <c r="K105" s="20"/>
      <c r="L105" s="20"/>
      <c r="M105" s="20"/>
      <c r="N105" s="20"/>
      <c r="O105" s="20"/>
      <c r="P105" s="20"/>
      <c r="Q105" s="56"/>
      <c r="R105" s="57"/>
      <c r="S105" s="58"/>
      <c r="T105" s="20"/>
      <c r="U105" s="20"/>
      <c r="V105" s="56"/>
      <c r="W105" s="20"/>
      <c r="X105" s="20"/>
      <c r="Y105" s="17"/>
      <c r="Z105" s="20"/>
    </row>
    <row r="106" spans="3:26">
      <c r="C106" s="6"/>
      <c r="D106" s="48"/>
      <c r="E106" s="41"/>
      <c r="F106" s="6"/>
      <c r="H106" s="6"/>
      <c r="I106" s="55"/>
      <c r="J106" s="12"/>
      <c r="K106" s="20"/>
      <c r="L106" s="20"/>
      <c r="M106" s="20"/>
      <c r="N106" s="20"/>
      <c r="O106" s="20"/>
      <c r="P106" s="20"/>
      <c r="Q106" s="56"/>
      <c r="R106" s="57"/>
      <c r="S106" s="58"/>
      <c r="T106" s="20"/>
      <c r="U106" s="20"/>
      <c r="V106" s="56"/>
      <c r="W106" s="20"/>
      <c r="X106" s="20"/>
      <c r="Y106" s="17"/>
      <c r="Z106" s="20"/>
    </row>
    <row r="107" spans="3:26">
      <c r="C107" s="6"/>
      <c r="D107" s="48"/>
      <c r="E107" s="41"/>
      <c r="F107" s="6"/>
      <c r="H107" s="6"/>
      <c r="I107" s="55"/>
      <c r="J107" s="12"/>
      <c r="K107" s="20"/>
      <c r="L107" s="20"/>
      <c r="M107" s="20"/>
      <c r="N107" s="20"/>
      <c r="O107" s="20"/>
      <c r="P107" s="20"/>
      <c r="Q107" s="56"/>
      <c r="R107" s="57"/>
      <c r="S107" s="58"/>
      <c r="T107" s="20"/>
      <c r="U107" s="20"/>
      <c r="V107" s="56"/>
      <c r="W107" s="20"/>
      <c r="X107" s="20"/>
      <c r="Y107" s="17"/>
      <c r="Z107" s="20"/>
    </row>
    <row r="108" spans="3:26">
      <c r="C108" s="6"/>
      <c r="D108" s="48"/>
      <c r="E108" s="41"/>
      <c r="F108" s="6"/>
      <c r="H108" s="6"/>
      <c r="I108" s="55"/>
      <c r="J108" s="12"/>
      <c r="K108" s="20"/>
      <c r="L108" s="20"/>
      <c r="M108" s="20"/>
      <c r="N108" s="20"/>
      <c r="O108" s="20"/>
      <c r="P108" s="20"/>
      <c r="Q108" s="56"/>
      <c r="R108" s="57"/>
      <c r="S108" s="58"/>
      <c r="T108" s="20"/>
      <c r="U108" s="20"/>
      <c r="V108" s="56"/>
      <c r="W108" s="20"/>
      <c r="X108" s="20"/>
      <c r="Y108" s="17"/>
      <c r="Z108" s="20"/>
    </row>
    <row r="109" spans="3:26">
      <c r="C109" s="6"/>
      <c r="D109" s="48"/>
      <c r="E109" s="41"/>
      <c r="F109" s="6"/>
      <c r="H109" s="6"/>
      <c r="I109" s="55"/>
      <c r="J109" s="12"/>
      <c r="K109" s="20"/>
      <c r="L109" s="20"/>
      <c r="M109" s="20"/>
      <c r="N109" s="20"/>
      <c r="O109" s="20"/>
      <c r="P109" s="20"/>
      <c r="Q109" s="56"/>
      <c r="R109" s="57"/>
      <c r="S109" s="58"/>
      <c r="T109" s="20"/>
      <c r="U109" s="20"/>
      <c r="V109" s="56"/>
      <c r="W109" s="20"/>
      <c r="X109" s="20"/>
      <c r="Y109" s="17"/>
      <c r="Z109" s="20"/>
    </row>
    <row r="110" spans="3:26">
      <c r="C110" s="6"/>
      <c r="D110" s="48"/>
      <c r="E110" s="41"/>
      <c r="F110" s="6"/>
      <c r="H110" s="6"/>
      <c r="I110" s="55"/>
      <c r="J110" s="12"/>
      <c r="K110" s="20"/>
      <c r="L110" s="20"/>
      <c r="M110" s="20"/>
      <c r="N110" s="20"/>
      <c r="O110" s="20"/>
      <c r="P110" s="20"/>
      <c r="Q110" s="56"/>
      <c r="R110" s="57"/>
      <c r="S110" s="58"/>
      <c r="T110" s="20"/>
      <c r="U110" s="20"/>
      <c r="V110" s="56"/>
      <c r="W110" s="20"/>
      <c r="X110" s="20"/>
      <c r="Y110" s="17"/>
      <c r="Z110" s="20"/>
    </row>
    <row r="111" spans="3:26">
      <c r="C111" s="6"/>
      <c r="D111" s="48"/>
      <c r="E111" s="41"/>
      <c r="F111" s="6"/>
      <c r="H111" s="6"/>
      <c r="I111" s="55"/>
      <c r="J111" s="12"/>
      <c r="K111" s="20"/>
      <c r="L111" s="20"/>
      <c r="M111" s="20"/>
      <c r="N111" s="20"/>
      <c r="O111" s="20"/>
      <c r="P111" s="20"/>
      <c r="Q111" s="56"/>
      <c r="R111" s="57"/>
      <c r="S111" s="58"/>
      <c r="T111" s="20"/>
      <c r="U111" s="20"/>
      <c r="V111" s="56"/>
      <c r="W111" s="20"/>
      <c r="X111" s="20"/>
      <c r="Y111" s="17"/>
      <c r="Z111" s="20"/>
    </row>
    <row r="112" spans="3:26">
      <c r="C112" s="6"/>
      <c r="D112" s="48"/>
      <c r="E112" s="41"/>
      <c r="F112" s="6"/>
      <c r="H112" s="6"/>
      <c r="I112" s="55"/>
      <c r="J112" s="12"/>
      <c r="K112" s="20"/>
      <c r="L112" s="20"/>
      <c r="M112" s="20"/>
      <c r="N112" s="20"/>
      <c r="O112" s="20"/>
      <c r="P112" s="20"/>
      <c r="Q112" s="56"/>
      <c r="R112" s="57"/>
      <c r="S112" s="58"/>
      <c r="T112" s="20"/>
      <c r="U112" s="20"/>
      <c r="V112" s="56"/>
      <c r="W112" s="20"/>
      <c r="X112" s="20"/>
      <c r="Y112" s="17"/>
      <c r="Z112" s="20"/>
    </row>
    <row r="113" spans="3:26">
      <c r="C113" s="6"/>
      <c r="D113" s="48"/>
      <c r="E113" s="41"/>
      <c r="F113" s="6"/>
      <c r="H113" s="6"/>
      <c r="I113" s="55"/>
      <c r="J113" s="12"/>
      <c r="K113" s="20"/>
      <c r="L113" s="20"/>
      <c r="M113" s="20"/>
      <c r="N113" s="20"/>
      <c r="O113" s="20"/>
      <c r="P113" s="20"/>
      <c r="Q113" s="56"/>
      <c r="R113" s="57"/>
      <c r="S113" s="58"/>
      <c r="T113" s="20"/>
      <c r="U113" s="20"/>
      <c r="V113" s="56"/>
      <c r="W113" s="20"/>
      <c r="X113" s="20"/>
      <c r="Y113" s="17"/>
      <c r="Z113" s="20"/>
    </row>
    <row r="114" spans="3:26">
      <c r="C114" s="6"/>
      <c r="D114" s="48"/>
      <c r="E114" s="41"/>
      <c r="F114" s="6"/>
      <c r="H114" s="6"/>
      <c r="I114" s="55"/>
      <c r="J114" s="12"/>
      <c r="K114" s="20"/>
      <c r="L114" s="20"/>
      <c r="M114" s="20"/>
      <c r="N114" s="20"/>
      <c r="O114" s="20"/>
      <c r="P114" s="20"/>
      <c r="Q114" s="56"/>
      <c r="R114" s="57"/>
      <c r="S114" s="58"/>
      <c r="T114" s="20"/>
      <c r="U114" s="20"/>
      <c r="V114" s="56"/>
      <c r="W114" s="20"/>
      <c r="X114" s="20"/>
      <c r="Y114" s="17"/>
      <c r="Z114" s="20"/>
    </row>
    <row r="115" spans="3:26">
      <c r="C115" s="6"/>
      <c r="D115" s="48"/>
      <c r="E115" s="41"/>
      <c r="F115" s="6"/>
      <c r="H115" s="6"/>
      <c r="I115" s="55"/>
      <c r="J115" s="12"/>
      <c r="K115" s="20"/>
      <c r="L115" s="20"/>
      <c r="M115" s="20"/>
      <c r="N115" s="20"/>
      <c r="O115" s="20"/>
      <c r="P115" s="20"/>
      <c r="Q115" s="56"/>
      <c r="R115" s="57"/>
      <c r="S115" s="58"/>
      <c r="T115" s="20"/>
      <c r="U115" s="20"/>
      <c r="V115" s="56"/>
      <c r="W115" s="20"/>
      <c r="X115" s="20"/>
      <c r="Y115" s="17"/>
      <c r="Z115" s="20"/>
    </row>
    <row r="116" spans="3:26">
      <c r="C116" s="6"/>
      <c r="D116" s="48"/>
      <c r="E116" s="41"/>
      <c r="F116" s="6"/>
      <c r="H116" s="6"/>
      <c r="I116" s="55"/>
      <c r="J116" s="12"/>
      <c r="K116" s="20"/>
      <c r="L116" s="20"/>
      <c r="M116" s="20"/>
      <c r="N116" s="20"/>
      <c r="O116" s="20"/>
      <c r="P116" s="20"/>
      <c r="Q116" s="56"/>
      <c r="R116" s="57"/>
      <c r="S116" s="58"/>
      <c r="T116" s="20"/>
      <c r="U116" s="20"/>
      <c r="V116" s="56"/>
      <c r="W116" s="20"/>
      <c r="X116" s="20"/>
      <c r="Y116" s="17"/>
      <c r="Z116" s="20"/>
    </row>
    <row r="117" spans="3:26">
      <c r="C117" s="6"/>
      <c r="D117" s="48"/>
      <c r="E117" s="41"/>
      <c r="F117" s="6"/>
      <c r="H117" s="6"/>
      <c r="I117" s="55"/>
      <c r="J117" s="12"/>
      <c r="K117" s="20"/>
      <c r="L117" s="20"/>
      <c r="M117" s="20"/>
      <c r="N117" s="20"/>
      <c r="O117" s="20"/>
      <c r="P117" s="20"/>
      <c r="Q117" s="56"/>
      <c r="R117" s="57"/>
      <c r="S117" s="58"/>
      <c r="T117" s="20"/>
      <c r="U117" s="20"/>
      <c r="V117" s="56"/>
      <c r="W117" s="20"/>
      <c r="X117" s="20"/>
      <c r="Y117" s="17"/>
      <c r="Z117" s="20"/>
    </row>
    <row r="118" spans="3:26">
      <c r="C118" s="6"/>
      <c r="D118" s="48"/>
      <c r="E118" s="41"/>
      <c r="F118" s="6"/>
      <c r="H118" s="6"/>
      <c r="I118" s="55"/>
      <c r="J118" s="12"/>
      <c r="K118" s="20"/>
      <c r="L118" s="20"/>
      <c r="M118" s="20"/>
      <c r="N118" s="20"/>
      <c r="O118" s="20"/>
      <c r="P118" s="20"/>
      <c r="Q118" s="56"/>
      <c r="R118" s="57"/>
      <c r="S118" s="58"/>
      <c r="T118" s="20"/>
      <c r="U118" s="20"/>
      <c r="V118" s="56"/>
      <c r="W118" s="20"/>
      <c r="X118" s="20"/>
      <c r="Y118" s="17"/>
      <c r="Z118" s="20"/>
    </row>
    <row r="119" spans="3:26">
      <c r="C119" s="6"/>
      <c r="D119" s="48"/>
      <c r="E119" s="41"/>
      <c r="F119" s="6"/>
      <c r="H119" s="6"/>
      <c r="I119" s="55"/>
      <c r="J119" s="12"/>
      <c r="K119" s="20"/>
      <c r="L119" s="20"/>
      <c r="M119" s="20"/>
      <c r="N119" s="20"/>
      <c r="O119" s="20"/>
      <c r="P119" s="20"/>
      <c r="Q119" s="56"/>
      <c r="R119" s="57"/>
      <c r="S119" s="58"/>
      <c r="T119" s="20"/>
      <c r="U119" s="20"/>
      <c r="V119" s="56"/>
      <c r="W119" s="20"/>
      <c r="X119" s="20"/>
      <c r="Y119" s="17"/>
      <c r="Z119" s="20"/>
    </row>
    <row r="120" spans="3:26">
      <c r="C120" s="6"/>
      <c r="D120" s="48"/>
      <c r="E120" s="41"/>
      <c r="F120" s="6"/>
      <c r="H120" s="6"/>
      <c r="I120" s="55"/>
      <c r="J120" s="12"/>
      <c r="K120" s="20"/>
      <c r="L120" s="20"/>
      <c r="M120" s="20"/>
      <c r="N120" s="20"/>
      <c r="O120" s="20"/>
      <c r="P120" s="20"/>
      <c r="Q120" s="56"/>
      <c r="R120" s="57"/>
      <c r="S120" s="58"/>
      <c r="T120" s="20"/>
      <c r="U120" s="20"/>
      <c r="V120" s="56"/>
      <c r="W120" s="20"/>
      <c r="X120" s="20"/>
      <c r="Y120" s="17"/>
      <c r="Z120" s="20"/>
    </row>
    <row r="121" spans="3:26">
      <c r="C121" s="6"/>
      <c r="D121" s="48"/>
      <c r="E121" s="41"/>
      <c r="F121" s="6"/>
      <c r="H121" s="6"/>
      <c r="I121" s="55"/>
      <c r="J121" s="12"/>
      <c r="K121" s="20"/>
      <c r="L121" s="20"/>
      <c r="M121" s="20"/>
      <c r="N121" s="20"/>
      <c r="O121" s="20"/>
      <c r="P121" s="20"/>
      <c r="Q121" s="56"/>
      <c r="R121" s="57"/>
      <c r="S121" s="58"/>
      <c r="T121" s="20"/>
      <c r="U121" s="20"/>
      <c r="V121" s="56"/>
      <c r="W121" s="20"/>
      <c r="X121" s="20"/>
      <c r="Y121" s="17"/>
      <c r="Z121" s="20"/>
    </row>
    <row r="122" spans="3:26">
      <c r="C122" s="6"/>
      <c r="D122" s="48"/>
      <c r="E122" s="41"/>
      <c r="F122" s="6"/>
      <c r="H122" s="6"/>
      <c r="I122" s="55"/>
      <c r="J122" s="12"/>
      <c r="K122" s="20"/>
      <c r="L122" s="20"/>
      <c r="M122" s="20"/>
      <c r="N122" s="20"/>
      <c r="O122" s="20"/>
      <c r="P122" s="20"/>
      <c r="Q122" s="56"/>
      <c r="R122" s="57"/>
      <c r="S122" s="58"/>
      <c r="T122" s="20"/>
      <c r="U122" s="20"/>
      <c r="V122" s="56"/>
      <c r="W122" s="20"/>
      <c r="X122" s="20"/>
      <c r="Y122" s="17"/>
      <c r="Z122" s="20"/>
    </row>
    <row r="123" spans="3:26">
      <c r="C123" s="6"/>
      <c r="D123" s="48"/>
      <c r="E123" s="41"/>
      <c r="F123" s="6"/>
      <c r="H123" s="6"/>
      <c r="I123" s="55"/>
      <c r="J123" s="12"/>
      <c r="K123" s="20"/>
      <c r="L123" s="20"/>
      <c r="M123" s="20"/>
      <c r="N123" s="20"/>
      <c r="O123" s="20"/>
      <c r="P123" s="20"/>
      <c r="Q123" s="56"/>
      <c r="R123" s="57"/>
      <c r="S123" s="58"/>
      <c r="T123" s="20"/>
      <c r="U123" s="20"/>
      <c r="V123" s="56"/>
      <c r="W123" s="20"/>
      <c r="X123" s="20"/>
      <c r="Y123" s="17"/>
      <c r="Z123" s="20"/>
    </row>
    <row r="124" spans="3:26">
      <c r="C124" s="6"/>
      <c r="D124" s="48"/>
      <c r="E124" s="41"/>
      <c r="F124" s="6"/>
      <c r="H124" s="6"/>
      <c r="I124" s="55"/>
      <c r="J124" s="12"/>
      <c r="K124" s="20"/>
      <c r="L124" s="20"/>
      <c r="M124" s="20"/>
      <c r="N124" s="20"/>
      <c r="O124" s="20"/>
      <c r="P124" s="20"/>
      <c r="Q124" s="56"/>
      <c r="R124" s="57"/>
      <c r="S124" s="58"/>
      <c r="T124" s="20"/>
      <c r="U124" s="20"/>
      <c r="V124" s="56"/>
      <c r="W124" s="20"/>
      <c r="X124" s="20"/>
      <c r="Y124" s="17"/>
      <c r="Z124" s="20"/>
    </row>
    <row r="125" spans="3:26">
      <c r="C125" s="6"/>
      <c r="D125" s="48"/>
      <c r="E125" s="41"/>
      <c r="F125" s="6"/>
      <c r="H125" s="6"/>
      <c r="I125" s="55"/>
      <c r="J125" s="12"/>
      <c r="K125" s="20"/>
      <c r="L125" s="20"/>
      <c r="M125" s="20"/>
      <c r="N125" s="20"/>
      <c r="O125" s="20"/>
      <c r="P125" s="20"/>
      <c r="Q125" s="56"/>
      <c r="R125" s="57"/>
      <c r="S125" s="58"/>
      <c r="T125" s="20"/>
      <c r="U125" s="20"/>
      <c r="V125" s="56"/>
      <c r="W125" s="20"/>
      <c r="X125" s="20"/>
      <c r="Y125" s="17"/>
      <c r="Z125" s="20"/>
    </row>
    <row r="126" spans="3:26">
      <c r="C126" s="6"/>
      <c r="D126" s="48"/>
      <c r="E126" s="41"/>
      <c r="F126" s="6"/>
      <c r="H126" s="6"/>
      <c r="I126" s="55"/>
      <c r="J126" s="12"/>
      <c r="K126" s="20"/>
      <c r="L126" s="20"/>
      <c r="M126" s="20"/>
      <c r="N126" s="20"/>
      <c r="O126" s="20"/>
      <c r="P126" s="20"/>
      <c r="Q126" s="56"/>
      <c r="R126" s="57"/>
      <c r="S126" s="58"/>
      <c r="T126" s="20"/>
      <c r="U126" s="20"/>
      <c r="V126" s="56"/>
      <c r="W126" s="20"/>
      <c r="X126" s="20"/>
      <c r="Y126" s="17"/>
      <c r="Z126" s="20"/>
    </row>
    <row r="127" spans="3:26">
      <c r="C127" s="6"/>
      <c r="D127" s="48"/>
      <c r="E127" s="41"/>
      <c r="F127" s="6"/>
      <c r="H127" s="6"/>
      <c r="I127" s="55"/>
      <c r="J127" s="12"/>
      <c r="K127" s="20"/>
      <c r="L127" s="20"/>
      <c r="M127" s="20"/>
      <c r="N127" s="20"/>
      <c r="O127" s="20"/>
      <c r="P127" s="20"/>
      <c r="Q127" s="56"/>
      <c r="R127" s="57"/>
      <c r="S127" s="58"/>
      <c r="T127" s="20"/>
      <c r="U127" s="20"/>
      <c r="V127" s="56"/>
      <c r="W127" s="20"/>
      <c r="X127" s="20"/>
      <c r="Y127" s="17"/>
      <c r="Z127" s="20"/>
    </row>
    <row r="128" spans="3:26">
      <c r="C128" s="6"/>
      <c r="D128" s="48"/>
      <c r="E128" s="41"/>
      <c r="F128" s="6"/>
      <c r="H128" s="6"/>
      <c r="I128" s="55"/>
      <c r="J128" s="12"/>
      <c r="K128" s="20"/>
      <c r="L128" s="20"/>
      <c r="M128" s="20"/>
      <c r="N128" s="20"/>
      <c r="O128" s="20"/>
      <c r="P128" s="20"/>
      <c r="Q128" s="56"/>
      <c r="R128" s="57"/>
      <c r="S128" s="58"/>
      <c r="T128" s="20"/>
      <c r="U128" s="20"/>
      <c r="V128" s="56"/>
      <c r="W128" s="20"/>
      <c r="X128" s="20"/>
      <c r="Y128" s="17"/>
      <c r="Z128" s="20"/>
    </row>
    <row r="129" spans="3:26">
      <c r="C129" s="6"/>
      <c r="D129" s="48"/>
      <c r="E129" s="41"/>
      <c r="F129" s="6"/>
      <c r="H129" s="6"/>
      <c r="I129" s="55"/>
      <c r="J129" s="12"/>
      <c r="K129" s="20"/>
      <c r="L129" s="20"/>
      <c r="M129" s="20"/>
      <c r="N129" s="20"/>
      <c r="O129" s="20"/>
      <c r="P129" s="20"/>
      <c r="Q129" s="56"/>
      <c r="R129" s="57"/>
      <c r="S129" s="58"/>
      <c r="T129" s="20"/>
      <c r="U129" s="20"/>
      <c r="V129" s="56"/>
      <c r="W129" s="20"/>
      <c r="X129" s="20"/>
      <c r="Y129" s="17"/>
      <c r="Z129" s="20"/>
    </row>
    <row r="130" spans="3:26">
      <c r="C130" s="6"/>
      <c r="D130" s="48"/>
      <c r="E130" s="41"/>
      <c r="F130" s="6"/>
      <c r="H130" s="6"/>
      <c r="I130" s="55"/>
      <c r="J130" s="12"/>
      <c r="K130" s="20"/>
      <c r="L130" s="20"/>
      <c r="M130" s="20"/>
      <c r="N130" s="20"/>
      <c r="O130" s="20"/>
      <c r="P130" s="20"/>
      <c r="Q130" s="56"/>
      <c r="R130" s="57"/>
      <c r="S130" s="58"/>
      <c r="T130" s="20"/>
      <c r="U130" s="20"/>
      <c r="V130" s="56"/>
      <c r="W130" s="20"/>
      <c r="X130" s="20"/>
      <c r="Y130" s="17"/>
      <c r="Z130" s="20"/>
    </row>
    <row r="131" spans="3:26">
      <c r="C131" s="6"/>
      <c r="D131" s="48"/>
      <c r="E131" s="41"/>
      <c r="F131" s="6"/>
      <c r="H131" s="6"/>
      <c r="I131" s="55"/>
      <c r="J131" s="12"/>
      <c r="K131" s="20"/>
      <c r="L131" s="20"/>
      <c r="M131" s="20"/>
      <c r="N131" s="20"/>
      <c r="O131" s="20"/>
      <c r="P131" s="20"/>
      <c r="Q131" s="56"/>
      <c r="R131" s="57"/>
      <c r="S131" s="58"/>
      <c r="T131" s="20"/>
      <c r="U131" s="20"/>
      <c r="V131" s="56"/>
      <c r="W131" s="20"/>
      <c r="X131" s="20"/>
      <c r="Y131" s="17"/>
      <c r="Z131" s="20"/>
    </row>
    <row r="132" spans="3:26">
      <c r="C132" s="6"/>
      <c r="D132" s="48"/>
      <c r="E132" s="41"/>
      <c r="F132" s="6"/>
      <c r="H132" s="6"/>
      <c r="I132" s="55"/>
      <c r="J132" s="12"/>
      <c r="K132" s="20"/>
      <c r="L132" s="20"/>
      <c r="M132" s="20"/>
      <c r="N132" s="20"/>
      <c r="O132" s="20"/>
      <c r="P132" s="20"/>
      <c r="Q132" s="56"/>
      <c r="R132" s="57"/>
      <c r="S132" s="58"/>
      <c r="T132" s="20"/>
      <c r="U132" s="20"/>
      <c r="V132" s="56"/>
      <c r="W132" s="20"/>
      <c r="X132" s="20"/>
      <c r="Y132" s="17"/>
      <c r="Z132" s="20"/>
    </row>
    <row r="133" spans="3:26">
      <c r="C133" s="6"/>
      <c r="D133" s="48"/>
      <c r="E133" s="41"/>
      <c r="F133" s="6"/>
      <c r="H133" s="6"/>
      <c r="I133" s="55"/>
      <c r="J133" s="12"/>
      <c r="K133" s="20"/>
      <c r="L133" s="20"/>
      <c r="M133" s="20"/>
      <c r="N133" s="20"/>
      <c r="O133" s="20"/>
      <c r="P133" s="20"/>
      <c r="Q133" s="56"/>
      <c r="R133" s="57"/>
      <c r="S133" s="58"/>
      <c r="T133" s="20"/>
      <c r="U133" s="20"/>
      <c r="V133" s="56"/>
      <c r="W133" s="20"/>
      <c r="X133" s="20"/>
      <c r="Y133" s="17"/>
      <c r="Z133" s="20"/>
    </row>
    <row r="134" spans="3:26">
      <c r="C134" s="6"/>
      <c r="D134" s="48"/>
      <c r="E134" s="41"/>
      <c r="F134" s="6"/>
      <c r="H134" s="6"/>
      <c r="I134" s="55"/>
      <c r="J134" s="12"/>
      <c r="K134" s="20"/>
      <c r="L134" s="20"/>
      <c r="M134" s="20"/>
      <c r="N134" s="20"/>
      <c r="O134" s="20"/>
      <c r="P134" s="20"/>
      <c r="Q134" s="56"/>
      <c r="R134" s="57"/>
      <c r="S134" s="58"/>
      <c r="T134" s="20"/>
      <c r="U134" s="20"/>
      <c r="V134" s="56"/>
      <c r="W134" s="20"/>
      <c r="X134" s="20"/>
      <c r="Y134" s="17"/>
      <c r="Z134" s="20"/>
    </row>
    <row r="135" spans="3:26">
      <c r="C135" s="6"/>
      <c r="D135" s="48"/>
      <c r="E135" s="41"/>
      <c r="F135" s="6"/>
      <c r="H135" s="6"/>
      <c r="I135" s="55"/>
      <c r="J135" s="12"/>
      <c r="K135" s="20"/>
      <c r="L135" s="20"/>
      <c r="M135" s="20"/>
      <c r="N135" s="20"/>
      <c r="O135" s="20"/>
      <c r="P135" s="20"/>
      <c r="Q135" s="56"/>
      <c r="R135" s="57"/>
      <c r="S135" s="58"/>
      <c r="T135" s="20"/>
      <c r="U135" s="20"/>
      <c r="V135" s="56"/>
      <c r="W135" s="20"/>
      <c r="X135" s="20"/>
      <c r="Y135" s="17"/>
      <c r="Z135" s="20"/>
    </row>
    <row r="136" spans="3:26">
      <c r="C136" s="6"/>
      <c r="D136" s="48"/>
      <c r="E136" s="41"/>
      <c r="F136" s="6"/>
      <c r="H136" s="6"/>
      <c r="I136" s="55"/>
      <c r="J136" s="12"/>
      <c r="K136" s="20"/>
      <c r="L136" s="20"/>
      <c r="M136" s="20"/>
      <c r="N136" s="20"/>
      <c r="O136" s="20"/>
      <c r="P136" s="20"/>
      <c r="Q136" s="56"/>
      <c r="R136" s="57"/>
      <c r="S136" s="58"/>
      <c r="T136" s="20"/>
      <c r="U136" s="20"/>
      <c r="V136" s="56"/>
      <c r="W136" s="20"/>
      <c r="X136" s="20"/>
      <c r="Y136" s="17"/>
      <c r="Z136" s="20"/>
    </row>
    <row r="137" spans="3:26">
      <c r="C137" s="6"/>
      <c r="D137" s="48"/>
      <c r="E137" s="41"/>
      <c r="F137" s="6"/>
      <c r="H137" s="6"/>
      <c r="I137" s="55"/>
      <c r="J137" s="12"/>
      <c r="K137" s="20"/>
      <c r="L137" s="20"/>
      <c r="M137" s="20"/>
      <c r="N137" s="20"/>
      <c r="O137" s="20"/>
      <c r="P137" s="20"/>
      <c r="Q137" s="56"/>
      <c r="R137" s="57"/>
      <c r="S137" s="58"/>
      <c r="T137" s="20"/>
      <c r="U137" s="20"/>
      <c r="V137" s="56"/>
      <c r="W137" s="20"/>
      <c r="X137" s="20"/>
      <c r="Y137" s="17"/>
      <c r="Z137" s="20"/>
    </row>
    <row r="138" spans="3:26">
      <c r="C138" s="6"/>
      <c r="D138" s="48"/>
      <c r="E138" s="41"/>
      <c r="F138" s="6"/>
      <c r="H138" s="6"/>
      <c r="I138" s="55"/>
      <c r="J138" s="12"/>
      <c r="K138" s="20"/>
      <c r="L138" s="20"/>
      <c r="M138" s="20"/>
      <c r="N138" s="20"/>
      <c r="O138" s="20"/>
      <c r="P138" s="20"/>
      <c r="Q138" s="56"/>
      <c r="R138" s="57"/>
      <c r="S138" s="58"/>
      <c r="T138" s="20"/>
      <c r="U138" s="20"/>
      <c r="V138" s="56"/>
      <c r="W138" s="20"/>
      <c r="X138" s="20"/>
      <c r="Y138" s="17"/>
      <c r="Z138" s="20"/>
    </row>
    <row r="139" spans="3:26">
      <c r="C139" s="6"/>
      <c r="D139" s="48"/>
      <c r="E139" s="41"/>
      <c r="F139" s="6"/>
      <c r="H139" s="6"/>
      <c r="I139" s="55"/>
      <c r="J139" s="12"/>
      <c r="K139" s="20"/>
      <c r="L139" s="20"/>
      <c r="M139" s="20"/>
      <c r="N139" s="20"/>
      <c r="O139" s="20"/>
      <c r="P139" s="20"/>
      <c r="Q139" s="56"/>
      <c r="R139" s="57"/>
      <c r="S139" s="58"/>
      <c r="T139" s="20"/>
      <c r="U139" s="20"/>
      <c r="V139" s="56"/>
      <c r="W139" s="20"/>
      <c r="X139" s="20"/>
      <c r="Y139" s="17"/>
      <c r="Z139" s="20"/>
    </row>
    <row r="140" spans="3:26">
      <c r="C140" s="6"/>
      <c r="D140" s="48"/>
      <c r="E140" s="41"/>
      <c r="F140" s="6"/>
      <c r="H140" s="6"/>
      <c r="I140" s="55"/>
      <c r="J140" s="12"/>
      <c r="K140" s="20"/>
      <c r="L140" s="20"/>
      <c r="M140" s="20"/>
      <c r="N140" s="20"/>
      <c r="O140" s="20"/>
      <c r="P140" s="20"/>
      <c r="Q140" s="56"/>
      <c r="R140" s="57"/>
      <c r="S140" s="58"/>
      <c r="T140" s="20"/>
      <c r="U140" s="20"/>
      <c r="V140" s="56"/>
      <c r="W140" s="20"/>
      <c r="X140" s="20"/>
      <c r="Y140" s="17"/>
      <c r="Z140" s="20"/>
    </row>
    <row r="141" spans="3:26">
      <c r="C141" s="6"/>
      <c r="D141" s="48"/>
      <c r="E141" s="41"/>
      <c r="F141" s="6"/>
      <c r="H141" s="6"/>
      <c r="I141" s="55"/>
      <c r="J141" s="12"/>
      <c r="K141" s="20"/>
      <c r="L141" s="20"/>
      <c r="M141" s="20"/>
      <c r="N141" s="20"/>
      <c r="O141" s="20"/>
      <c r="P141" s="20"/>
      <c r="Q141" s="56"/>
      <c r="R141" s="57"/>
      <c r="S141" s="58"/>
      <c r="T141" s="20"/>
      <c r="U141" s="20"/>
      <c r="V141" s="56"/>
      <c r="W141" s="20"/>
      <c r="X141" s="20"/>
      <c r="Y141" s="17"/>
      <c r="Z141" s="20"/>
    </row>
    <row r="142" spans="3:26">
      <c r="C142" s="6"/>
      <c r="D142" s="48"/>
      <c r="E142" s="41"/>
      <c r="F142" s="6"/>
      <c r="H142" s="6"/>
      <c r="I142" s="55"/>
      <c r="J142" s="12"/>
      <c r="K142" s="20"/>
      <c r="L142" s="20"/>
      <c r="M142" s="20"/>
      <c r="N142" s="20"/>
      <c r="O142" s="20"/>
      <c r="P142" s="20"/>
      <c r="Q142" s="56"/>
      <c r="R142" s="57"/>
      <c r="S142" s="58"/>
      <c r="T142" s="20"/>
      <c r="U142" s="20"/>
      <c r="V142" s="56"/>
      <c r="W142" s="20"/>
      <c r="X142" s="20"/>
      <c r="Y142" s="17"/>
      <c r="Z142" s="20"/>
    </row>
    <row r="143" spans="3:26">
      <c r="C143" s="6"/>
      <c r="D143" s="48"/>
      <c r="E143" s="41"/>
      <c r="F143" s="6"/>
      <c r="H143" s="6"/>
      <c r="I143" s="55"/>
      <c r="J143" s="12"/>
      <c r="K143" s="20"/>
      <c r="L143" s="20"/>
      <c r="M143" s="20"/>
      <c r="N143" s="20"/>
      <c r="O143" s="20"/>
      <c r="P143" s="20"/>
      <c r="Q143" s="56"/>
      <c r="R143" s="57"/>
      <c r="S143" s="58"/>
      <c r="T143" s="20"/>
      <c r="U143" s="20"/>
      <c r="V143" s="56"/>
      <c r="W143" s="20"/>
      <c r="X143" s="20"/>
      <c r="Y143" s="17"/>
      <c r="Z143" s="20"/>
    </row>
    <row r="144" spans="3:26">
      <c r="C144" s="6"/>
      <c r="D144" s="48"/>
      <c r="E144" s="41"/>
      <c r="F144" s="6"/>
      <c r="H144" s="6"/>
      <c r="I144" s="55"/>
      <c r="J144" s="12"/>
      <c r="K144" s="20"/>
      <c r="L144" s="20"/>
      <c r="M144" s="20"/>
      <c r="N144" s="20"/>
      <c r="O144" s="20"/>
      <c r="P144" s="20"/>
      <c r="Q144" s="56"/>
      <c r="R144" s="57"/>
      <c r="S144" s="58"/>
      <c r="T144" s="20"/>
      <c r="U144" s="20"/>
      <c r="V144" s="56"/>
      <c r="W144" s="20"/>
      <c r="X144" s="20"/>
      <c r="Y144" s="17"/>
      <c r="Z144" s="20"/>
    </row>
    <row r="145" spans="3:26">
      <c r="C145" s="6"/>
      <c r="D145" s="48"/>
      <c r="E145" s="41"/>
      <c r="F145" s="6"/>
      <c r="H145" s="6"/>
      <c r="I145" s="55"/>
      <c r="J145" s="12"/>
      <c r="K145" s="20"/>
      <c r="L145" s="20"/>
      <c r="M145" s="20"/>
      <c r="N145" s="20"/>
      <c r="O145" s="20"/>
      <c r="P145" s="20"/>
      <c r="Q145" s="56"/>
      <c r="R145" s="57"/>
      <c r="S145" s="58"/>
      <c r="T145" s="20"/>
      <c r="U145" s="20"/>
      <c r="V145" s="56"/>
      <c r="W145" s="20"/>
      <c r="X145" s="20"/>
      <c r="Y145" s="17"/>
      <c r="Z145" s="20"/>
    </row>
    <row r="146" spans="3:26">
      <c r="C146" s="6"/>
      <c r="D146" s="48"/>
      <c r="E146" s="41"/>
      <c r="F146" s="6"/>
      <c r="H146" s="6"/>
      <c r="I146" s="55"/>
      <c r="J146" s="12"/>
      <c r="K146" s="20"/>
      <c r="L146" s="20"/>
      <c r="M146" s="20"/>
      <c r="N146" s="20"/>
      <c r="O146" s="20"/>
      <c r="P146" s="20"/>
      <c r="Q146" s="56"/>
      <c r="R146" s="57"/>
      <c r="S146" s="58"/>
      <c r="T146" s="20"/>
      <c r="U146" s="20"/>
      <c r="V146" s="56"/>
      <c r="W146" s="20"/>
      <c r="X146" s="20"/>
      <c r="Y146" s="17"/>
      <c r="Z146" s="20"/>
    </row>
    <row r="147" spans="3:26">
      <c r="C147" s="6"/>
      <c r="D147" s="48"/>
      <c r="E147" s="41"/>
      <c r="F147" s="6"/>
      <c r="H147" s="6"/>
      <c r="I147" s="55"/>
      <c r="J147" s="12"/>
      <c r="K147" s="20"/>
      <c r="L147" s="20"/>
      <c r="M147" s="20"/>
      <c r="N147" s="20"/>
      <c r="O147" s="20"/>
      <c r="P147" s="20"/>
      <c r="Q147" s="56"/>
      <c r="R147" s="57"/>
      <c r="S147" s="58"/>
      <c r="T147" s="20"/>
      <c r="U147" s="20"/>
      <c r="V147" s="56"/>
      <c r="W147" s="20"/>
      <c r="X147" s="20"/>
      <c r="Y147" s="17"/>
      <c r="Z147" s="20"/>
    </row>
    <row r="148" spans="3:26">
      <c r="C148" s="6"/>
      <c r="D148" s="48"/>
      <c r="E148" s="41"/>
      <c r="F148" s="6"/>
      <c r="H148" s="6"/>
      <c r="I148" s="55"/>
      <c r="J148" s="12"/>
      <c r="K148" s="20"/>
      <c r="L148" s="20"/>
      <c r="M148" s="20"/>
      <c r="N148" s="20"/>
      <c r="O148" s="20"/>
      <c r="P148" s="20"/>
      <c r="Q148" s="56"/>
      <c r="R148" s="57"/>
      <c r="S148" s="58"/>
      <c r="T148" s="20"/>
      <c r="U148" s="20"/>
      <c r="V148" s="56"/>
      <c r="W148" s="20"/>
      <c r="X148" s="20"/>
      <c r="Y148" s="17"/>
      <c r="Z148" s="20"/>
    </row>
    <row r="149" spans="3:26">
      <c r="C149" s="6"/>
      <c r="D149" s="48"/>
      <c r="E149" s="41"/>
      <c r="F149" s="6"/>
      <c r="H149" s="6"/>
      <c r="I149" s="55"/>
      <c r="J149" s="12"/>
      <c r="K149" s="20"/>
      <c r="L149" s="20"/>
      <c r="M149" s="20"/>
      <c r="N149" s="20"/>
      <c r="O149" s="20"/>
      <c r="P149" s="20"/>
      <c r="Q149" s="56"/>
      <c r="R149" s="57"/>
      <c r="S149" s="58"/>
      <c r="T149" s="20"/>
      <c r="U149" s="20"/>
      <c r="V149" s="56"/>
      <c r="W149" s="20"/>
      <c r="X149" s="20"/>
      <c r="Y149" s="17"/>
      <c r="Z149" s="20"/>
    </row>
    <row r="150" spans="3:26">
      <c r="C150" s="6"/>
      <c r="D150" s="48"/>
      <c r="E150" s="41"/>
      <c r="F150" s="6"/>
      <c r="H150" s="6"/>
      <c r="I150" s="55"/>
      <c r="J150" s="12"/>
      <c r="K150" s="20"/>
      <c r="L150" s="20"/>
      <c r="M150" s="20"/>
      <c r="N150" s="20"/>
      <c r="O150" s="20"/>
      <c r="P150" s="20"/>
      <c r="Q150" s="56"/>
      <c r="R150" s="57"/>
      <c r="S150" s="58"/>
      <c r="T150" s="20"/>
      <c r="U150" s="20"/>
      <c r="V150" s="56"/>
      <c r="W150" s="20"/>
      <c r="X150" s="20"/>
      <c r="Y150" s="17"/>
      <c r="Z150" s="20"/>
    </row>
    <row r="151" spans="3:26">
      <c r="C151" s="6"/>
      <c r="D151" s="48"/>
      <c r="E151" s="41"/>
      <c r="F151" s="6"/>
      <c r="H151" s="6"/>
      <c r="I151" s="55"/>
      <c r="J151" s="12"/>
      <c r="K151" s="20"/>
      <c r="L151" s="20"/>
      <c r="M151" s="20"/>
      <c r="N151" s="20"/>
      <c r="O151" s="20"/>
      <c r="P151" s="20"/>
      <c r="Q151" s="56"/>
      <c r="R151" s="57"/>
      <c r="S151" s="58"/>
      <c r="T151" s="20"/>
      <c r="U151" s="20"/>
      <c r="V151" s="56"/>
      <c r="W151" s="20"/>
      <c r="X151" s="20"/>
      <c r="Y151" s="17"/>
      <c r="Z151" s="20"/>
    </row>
    <row r="152" spans="3:26">
      <c r="C152" s="6"/>
      <c r="D152" s="48"/>
      <c r="E152" s="41"/>
      <c r="F152" s="6"/>
      <c r="H152" s="6"/>
      <c r="I152" s="55"/>
      <c r="J152" s="12"/>
      <c r="K152" s="20"/>
      <c r="L152" s="20"/>
      <c r="M152" s="20"/>
      <c r="N152" s="20"/>
      <c r="O152" s="20"/>
      <c r="P152" s="20"/>
      <c r="Q152" s="56"/>
      <c r="R152" s="57"/>
      <c r="S152" s="58"/>
      <c r="T152" s="20"/>
      <c r="U152" s="20"/>
      <c r="V152" s="56"/>
      <c r="W152" s="20"/>
      <c r="X152" s="20"/>
      <c r="Y152" s="17"/>
      <c r="Z152" s="20"/>
    </row>
    <row r="153" spans="3:26">
      <c r="C153" s="6"/>
      <c r="D153" s="48"/>
      <c r="E153" s="41"/>
      <c r="F153" s="6"/>
      <c r="H153" s="6"/>
      <c r="I153" s="55"/>
      <c r="J153" s="12"/>
      <c r="K153" s="20"/>
      <c r="L153" s="20"/>
      <c r="M153" s="20"/>
      <c r="N153" s="20"/>
      <c r="O153" s="20"/>
      <c r="P153" s="20"/>
      <c r="Q153" s="56"/>
      <c r="R153" s="57"/>
      <c r="S153" s="58"/>
      <c r="T153" s="20"/>
      <c r="U153" s="20"/>
      <c r="V153" s="56"/>
      <c r="W153" s="20"/>
      <c r="X153" s="20"/>
      <c r="Y153" s="17"/>
      <c r="Z153" s="20"/>
    </row>
    <row r="154" spans="3:26">
      <c r="C154" s="6"/>
      <c r="D154" s="48"/>
      <c r="E154" s="41"/>
      <c r="F154" s="6"/>
      <c r="H154" s="6"/>
      <c r="I154" s="55"/>
      <c r="J154" s="12"/>
      <c r="K154" s="20"/>
      <c r="L154" s="20"/>
      <c r="M154" s="20"/>
      <c r="N154" s="20"/>
      <c r="O154" s="20"/>
      <c r="P154" s="20"/>
      <c r="Q154" s="56"/>
      <c r="R154" s="57"/>
      <c r="S154" s="58"/>
      <c r="T154" s="20"/>
      <c r="U154" s="20"/>
      <c r="V154" s="56"/>
      <c r="W154" s="20"/>
      <c r="X154" s="20"/>
      <c r="Y154" s="17"/>
      <c r="Z154" s="20"/>
    </row>
    <row r="155" spans="3:26">
      <c r="C155" s="6"/>
      <c r="D155" s="48"/>
      <c r="E155" s="41"/>
      <c r="F155" s="6"/>
      <c r="H155" s="6"/>
      <c r="I155" s="55"/>
      <c r="J155" s="12"/>
      <c r="K155" s="20"/>
      <c r="L155" s="20"/>
      <c r="M155" s="20"/>
      <c r="N155" s="20"/>
      <c r="O155" s="20"/>
      <c r="P155" s="20"/>
      <c r="Q155" s="56"/>
      <c r="R155" s="57"/>
      <c r="S155" s="58"/>
      <c r="T155" s="20"/>
      <c r="U155" s="20"/>
      <c r="V155" s="56"/>
      <c r="W155" s="20"/>
      <c r="X155" s="20"/>
      <c r="Y155" s="17"/>
      <c r="Z155" s="20"/>
    </row>
    <row r="156" spans="3:26">
      <c r="C156" s="6"/>
      <c r="D156" s="48"/>
      <c r="E156" s="41"/>
      <c r="F156" s="6"/>
      <c r="H156" s="6"/>
      <c r="I156" s="55"/>
      <c r="J156" s="12"/>
      <c r="K156" s="20"/>
      <c r="L156" s="20"/>
      <c r="M156" s="20"/>
      <c r="N156" s="20"/>
      <c r="O156" s="20"/>
      <c r="P156" s="20"/>
      <c r="Q156" s="56"/>
      <c r="R156" s="57"/>
      <c r="S156" s="58"/>
      <c r="T156" s="20"/>
      <c r="U156" s="20"/>
      <c r="V156" s="56"/>
      <c r="W156" s="20"/>
      <c r="X156" s="20"/>
      <c r="Y156" s="17"/>
      <c r="Z156" s="20"/>
    </row>
    <row r="157" spans="3:26">
      <c r="C157" s="6"/>
      <c r="D157" s="48"/>
      <c r="E157" s="41"/>
      <c r="F157" s="6"/>
      <c r="H157" s="6"/>
      <c r="I157" s="55"/>
      <c r="J157" s="12"/>
      <c r="K157" s="20"/>
      <c r="L157" s="20"/>
      <c r="M157" s="20"/>
      <c r="N157" s="20"/>
      <c r="O157" s="20"/>
      <c r="P157" s="20"/>
      <c r="Q157" s="56"/>
      <c r="R157" s="57"/>
      <c r="S157" s="58"/>
      <c r="T157" s="20"/>
      <c r="U157" s="20"/>
      <c r="V157" s="56"/>
      <c r="W157" s="20"/>
      <c r="X157" s="20"/>
      <c r="Y157" s="17"/>
      <c r="Z157" s="20"/>
    </row>
    <row r="158" spans="3:26">
      <c r="C158" s="6"/>
      <c r="D158" s="48"/>
      <c r="E158" s="41"/>
      <c r="F158" s="6"/>
      <c r="H158" s="6"/>
      <c r="I158" s="55"/>
      <c r="J158" s="12"/>
      <c r="K158" s="20"/>
      <c r="L158" s="20"/>
      <c r="M158" s="20"/>
      <c r="N158" s="20"/>
      <c r="O158" s="20"/>
      <c r="P158" s="20"/>
      <c r="Q158" s="56"/>
      <c r="R158" s="57"/>
      <c r="S158" s="58"/>
      <c r="T158" s="20"/>
      <c r="U158" s="20"/>
      <c r="V158" s="56"/>
      <c r="W158" s="20"/>
      <c r="X158" s="20"/>
      <c r="Y158" s="17"/>
      <c r="Z158" s="20"/>
    </row>
    <row r="159" spans="3:26">
      <c r="C159" s="6"/>
      <c r="D159" s="48"/>
      <c r="E159" s="41"/>
      <c r="F159" s="6"/>
      <c r="H159" s="6"/>
      <c r="I159" s="55"/>
      <c r="J159" s="12"/>
      <c r="K159" s="20"/>
      <c r="L159" s="20"/>
      <c r="M159" s="20"/>
      <c r="N159" s="20"/>
      <c r="O159" s="20"/>
      <c r="P159" s="20"/>
      <c r="Q159" s="56"/>
      <c r="R159" s="57"/>
      <c r="S159" s="58"/>
      <c r="T159" s="20"/>
      <c r="U159" s="20"/>
      <c r="V159" s="56"/>
      <c r="W159" s="20"/>
      <c r="X159" s="20"/>
      <c r="Y159" s="17"/>
      <c r="Z159" s="20"/>
    </row>
    <row r="160" spans="3:26">
      <c r="C160" s="6"/>
      <c r="D160" s="48"/>
      <c r="E160" s="41"/>
      <c r="F160" s="6"/>
      <c r="H160" s="6"/>
      <c r="I160" s="55"/>
      <c r="J160" s="12"/>
      <c r="K160" s="20"/>
      <c r="L160" s="20"/>
      <c r="M160" s="20"/>
      <c r="N160" s="20"/>
      <c r="O160" s="20"/>
      <c r="P160" s="20"/>
      <c r="Q160" s="56"/>
      <c r="R160" s="57"/>
      <c r="S160" s="58"/>
      <c r="T160" s="20"/>
      <c r="U160" s="20"/>
      <c r="V160" s="56"/>
      <c r="W160" s="20"/>
      <c r="X160" s="20"/>
      <c r="Y160" s="17"/>
      <c r="Z160" s="20"/>
    </row>
    <row r="161" spans="3:26">
      <c r="C161" s="6"/>
      <c r="D161" s="48"/>
      <c r="E161" s="41"/>
      <c r="F161" s="6"/>
      <c r="H161" s="6"/>
      <c r="I161" s="55"/>
      <c r="J161" s="12"/>
      <c r="K161" s="20"/>
      <c r="L161" s="20"/>
      <c r="M161" s="20"/>
      <c r="N161" s="20"/>
      <c r="O161" s="20"/>
      <c r="P161" s="20"/>
      <c r="Q161" s="56"/>
      <c r="R161" s="57"/>
      <c r="S161" s="58"/>
      <c r="T161" s="20"/>
      <c r="U161" s="20"/>
      <c r="V161" s="56"/>
      <c r="W161" s="20"/>
      <c r="X161" s="20"/>
      <c r="Y161" s="17"/>
      <c r="Z161" s="20"/>
    </row>
    <row r="162" spans="3:26">
      <c r="C162" s="6"/>
      <c r="D162" s="48"/>
      <c r="E162" s="41"/>
      <c r="F162" s="6"/>
      <c r="H162" s="6"/>
      <c r="I162" s="55"/>
      <c r="J162" s="12"/>
      <c r="K162" s="20"/>
      <c r="L162" s="20"/>
      <c r="M162" s="20"/>
      <c r="N162" s="20"/>
      <c r="O162" s="20"/>
      <c r="P162" s="20"/>
      <c r="Q162" s="56"/>
      <c r="R162" s="57"/>
      <c r="S162" s="58"/>
      <c r="T162" s="20"/>
      <c r="U162" s="20"/>
      <c r="V162" s="56"/>
      <c r="W162" s="20"/>
      <c r="X162" s="20"/>
      <c r="Y162" s="17"/>
      <c r="Z162" s="20"/>
    </row>
    <row r="163" spans="3:26">
      <c r="C163" s="6"/>
      <c r="D163" s="48"/>
      <c r="E163" s="41"/>
      <c r="F163" s="6"/>
      <c r="H163" s="6"/>
      <c r="I163" s="55"/>
      <c r="J163" s="12"/>
      <c r="K163" s="20"/>
      <c r="L163" s="20"/>
      <c r="M163" s="20"/>
      <c r="N163" s="20"/>
      <c r="O163" s="20"/>
      <c r="P163" s="20"/>
      <c r="Q163" s="56"/>
      <c r="R163" s="57"/>
      <c r="S163" s="58"/>
      <c r="T163" s="20"/>
      <c r="U163" s="20"/>
      <c r="V163" s="56"/>
      <c r="W163" s="20"/>
      <c r="X163" s="20"/>
      <c r="Y163" s="17"/>
      <c r="Z163" s="20"/>
    </row>
    <row r="164" spans="3:26">
      <c r="C164" s="6"/>
      <c r="D164" s="48"/>
      <c r="E164" s="41"/>
      <c r="F164" s="6"/>
      <c r="H164" s="6"/>
      <c r="I164" s="55"/>
      <c r="J164" s="12"/>
      <c r="K164" s="20"/>
      <c r="L164" s="20"/>
      <c r="M164" s="20"/>
      <c r="N164" s="20"/>
      <c r="O164" s="20"/>
      <c r="P164" s="20"/>
      <c r="Q164" s="56"/>
      <c r="R164" s="57"/>
      <c r="S164" s="58"/>
      <c r="T164" s="20"/>
      <c r="U164" s="20"/>
      <c r="V164" s="56"/>
      <c r="W164" s="20"/>
      <c r="X164" s="20"/>
      <c r="Y164" s="17"/>
      <c r="Z164" s="20"/>
    </row>
    <row r="165" spans="3:26">
      <c r="C165" s="6"/>
      <c r="D165" s="48"/>
      <c r="E165" s="41"/>
      <c r="F165" s="6"/>
      <c r="H165" s="6"/>
      <c r="I165" s="55"/>
      <c r="J165" s="12"/>
      <c r="K165" s="20"/>
      <c r="L165" s="20"/>
      <c r="M165" s="20"/>
      <c r="N165" s="20"/>
      <c r="O165" s="20"/>
      <c r="P165" s="20"/>
      <c r="Q165" s="56"/>
      <c r="R165" s="57"/>
      <c r="S165" s="58"/>
      <c r="T165" s="20"/>
      <c r="U165" s="20"/>
      <c r="V165" s="56"/>
      <c r="W165" s="20"/>
      <c r="X165" s="20"/>
      <c r="Y165" s="17"/>
      <c r="Z165" s="20"/>
    </row>
    <row r="166" spans="3:26">
      <c r="C166" s="6"/>
      <c r="D166" s="48"/>
      <c r="E166" s="41"/>
      <c r="F166" s="6"/>
      <c r="H166" s="6"/>
      <c r="I166" s="55"/>
      <c r="J166" s="12"/>
      <c r="K166" s="20"/>
      <c r="L166" s="20"/>
      <c r="M166" s="20"/>
      <c r="N166" s="20"/>
      <c r="O166" s="20"/>
      <c r="P166" s="20"/>
      <c r="Q166" s="56"/>
      <c r="R166" s="57"/>
      <c r="S166" s="58"/>
      <c r="T166" s="20"/>
      <c r="U166" s="20"/>
      <c r="V166" s="56"/>
      <c r="W166" s="20"/>
      <c r="X166" s="20"/>
      <c r="Y166" s="17"/>
      <c r="Z166" s="20"/>
    </row>
    <row r="167" spans="3:26">
      <c r="C167" s="6"/>
      <c r="D167" s="48"/>
      <c r="E167" s="41"/>
      <c r="F167" s="6"/>
      <c r="H167" s="6"/>
      <c r="I167" s="55"/>
      <c r="J167" s="12"/>
      <c r="K167" s="20"/>
      <c r="L167" s="20"/>
      <c r="M167" s="20"/>
      <c r="N167" s="20"/>
      <c r="O167" s="20"/>
      <c r="P167" s="20"/>
      <c r="Q167" s="56"/>
      <c r="R167" s="57"/>
      <c r="S167" s="58"/>
      <c r="T167" s="20"/>
      <c r="U167" s="20"/>
      <c r="V167" s="56"/>
      <c r="W167" s="20"/>
      <c r="X167" s="20"/>
      <c r="Y167" s="17"/>
      <c r="Z167" s="20"/>
    </row>
    <row r="168" spans="3:26">
      <c r="C168" s="6"/>
      <c r="D168" s="48"/>
      <c r="E168" s="41"/>
      <c r="F168" s="6"/>
      <c r="H168" s="6"/>
      <c r="I168" s="55"/>
      <c r="J168" s="12"/>
      <c r="K168" s="20"/>
      <c r="L168" s="20"/>
      <c r="M168" s="20"/>
      <c r="N168" s="20"/>
      <c r="O168" s="20"/>
      <c r="P168" s="20"/>
      <c r="Q168" s="56"/>
      <c r="R168" s="57"/>
      <c r="S168" s="58"/>
      <c r="T168" s="20"/>
      <c r="U168" s="20"/>
      <c r="V168" s="56"/>
      <c r="W168" s="20"/>
      <c r="X168" s="20"/>
      <c r="Y168" s="17"/>
      <c r="Z168" s="20"/>
    </row>
    <row r="169" spans="3:26">
      <c r="C169" s="6"/>
      <c r="D169" s="48"/>
      <c r="E169" s="41"/>
      <c r="F169" s="6"/>
      <c r="H169" s="6"/>
      <c r="I169" s="55"/>
      <c r="J169" s="12"/>
      <c r="K169" s="20"/>
      <c r="L169" s="20"/>
      <c r="M169" s="20"/>
      <c r="N169" s="20"/>
      <c r="O169" s="20"/>
      <c r="P169" s="20"/>
      <c r="Q169" s="56"/>
      <c r="R169" s="57"/>
      <c r="S169" s="58"/>
      <c r="T169" s="20"/>
      <c r="U169" s="20"/>
      <c r="V169" s="56"/>
      <c r="W169" s="20"/>
      <c r="X169" s="20"/>
      <c r="Y169" s="17"/>
      <c r="Z169" s="20"/>
    </row>
    <row r="170" spans="3:26">
      <c r="C170" s="6"/>
      <c r="D170" s="48"/>
      <c r="E170" s="41"/>
      <c r="F170" s="6"/>
      <c r="H170" s="6"/>
      <c r="I170" s="55"/>
      <c r="J170" s="12"/>
      <c r="K170" s="20"/>
      <c r="L170" s="20"/>
      <c r="M170" s="20"/>
      <c r="N170" s="20"/>
      <c r="O170" s="20"/>
      <c r="P170" s="20"/>
      <c r="Q170" s="56"/>
      <c r="R170" s="57"/>
      <c r="S170" s="58"/>
      <c r="T170" s="20"/>
      <c r="U170" s="20"/>
      <c r="V170" s="56"/>
      <c r="W170" s="20"/>
      <c r="X170" s="20"/>
      <c r="Y170" s="17"/>
      <c r="Z170" s="20"/>
    </row>
    <row r="171" spans="3:26">
      <c r="C171" s="6"/>
      <c r="D171" s="48"/>
      <c r="E171" s="41"/>
      <c r="F171" s="6"/>
      <c r="H171" s="6"/>
      <c r="I171" s="55"/>
      <c r="J171" s="12"/>
      <c r="K171" s="20"/>
      <c r="L171" s="20"/>
      <c r="M171" s="20"/>
      <c r="N171" s="20"/>
      <c r="O171" s="20"/>
      <c r="P171" s="20"/>
      <c r="Q171" s="56"/>
      <c r="R171" s="57"/>
      <c r="S171" s="58"/>
      <c r="T171" s="20"/>
      <c r="U171" s="20"/>
      <c r="V171" s="56"/>
      <c r="W171" s="20"/>
      <c r="X171" s="20"/>
      <c r="Y171" s="17"/>
      <c r="Z171" s="20"/>
    </row>
    <row r="172" spans="3:26">
      <c r="C172" s="6"/>
      <c r="D172" s="48"/>
      <c r="E172" s="41"/>
      <c r="F172" s="6"/>
      <c r="H172" s="6"/>
      <c r="I172" s="55"/>
      <c r="J172" s="12"/>
      <c r="K172" s="20"/>
      <c r="L172" s="20"/>
      <c r="M172" s="20"/>
      <c r="N172" s="20"/>
      <c r="O172" s="20"/>
      <c r="P172" s="20"/>
      <c r="Q172" s="56"/>
      <c r="R172" s="57"/>
      <c r="S172" s="58"/>
      <c r="T172" s="20"/>
      <c r="U172" s="20"/>
      <c r="V172" s="56"/>
      <c r="W172" s="20"/>
      <c r="X172" s="20"/>
      <c r="Y172" s="17"/>
      <c r="Z172" s="20"/>
    </row>
    <row r="173" spans="3:26">
      <c r="C173" s="6"/>
      <c r="D173" s="48"/>
      <c r="E173" s="41"/>
      <c r="F173" s="6"/>
      <c r="H173" s="6"/>
      <c r="I173" s="55"/>
      <c r="J173" s="12"/>
      <c r="K173" s="20"/>
      <c r="L173" s="20"/>
      <c r="M173" s="20"/>
      <c r="N173" s="20"/>
      <c r="O173" s="20"/>
      <c r="P173" s="20"/>
      <c r="Q173" s="56"/>
      <c r="R173" s="57"/>
      <c r="S173" s="58"/>
      <c r="T173" s="20"/>
      <c r="U173" s="20"/>
      <c r="V173" s="56"/>
      <c r="W173" s="20"/>
      <c r="X173" s="20"/>
      <c r="Y173" s="17"/>
      <c r="Z173" s="20"/>
    </row>
    <row r="174" spans="3:26">
      <c r="C174" s="6"/>
      <c r="D174" s="48"/>
      <c r="E174" s="41"/>
      <c r="F174" s="6"/>
      <c r="H174" s="6"/>
      <c r="I174" s="55"/>
      <c r="J174" s="12"/>
      <c r="K174" s="20"/>
      <c r="L174" s="20"/>
      <c r="M174" s="20"/>
      <c r="N174" s="20"/>
      <c r="O174" s="20"/>
      <c r="P174" s="20"/>
      <c r="Q174" s="56"/>
      <c r="R174" s="57"/>
      <c r="S174" s="58"/>
      <c r="T174" s="20"/>
      <c r="U174" s="20"/>
      <c r="V174" s="56"/>
      <c r="W174" s="20"/>
      <c r="X174" s="20"/>
      <c r="Y174" s="17"/>
      <c r="Z174" s="20"/>
    </row>
    <row r="175" spans="3:26">
      <c r="C175" s="6"/>
      <c r="D175" s="48"/>
      <c r="E175" s="41"/>
      <c r="F175" s="6"/>
      <c r="H175" s="6"/>
      <c r="I175" s="55"/>
      <c r="J175" s="12"/>
      <c r="K175" s="20"/>
      <c r="L175" s="20"/>
      <c r="M175" s="20"/>
      <c r="N175" s="20"/>
      <c r="O175" s="20"/>
      <c r="P175" s="20"/>
      <c r="Q175" s="56"/>
      <c r="R175" s="57"/>
      <c r="S175" s="58"/>
      <c r="T175" s="20"/>
      <c r="U175" s="20"/>
      <c r="V175" s="56"/>
      <c r="W175" s="20"/>
      <c r="X175" s="20"/>
      <c r="Y175" s="17"/>
      <c r="Z175" s="20"/>
    </row>
    <row r="176" spans="3:26">
      <c r="C176" s="6"/>
      <c r="D176" s="48"/>
      <c r="E176" s="41"/>
      <c r="F176" s="6"/>
      <c r="H176" s="6"/>
      <c r="I176" s="55"/>
      <c r="J176" s="12"/>
      <c r="K176" s="20"/>
      <c r="L176" s="20"/>
      <c r="M176" s="20"/>
      <c r="N176" s="20"/>
      <c r="O176" s="20"/>
      <c r="P176" s="20"/>
      <c r="Q176" s="56"/>
      <c r="R176" s="57"/>
      <c r="S176" s="58"/>
      <c r="T176" s="20"/>
      <c r="U176" s="20"/>
      <c r="V176" s="56"/>
      <c r="W176" s="20"/>
      <c r="X176" s="20"/>
      <c r="Y176" s="17"/>
      <c r="Z176" s="20"/>
    </row>
    <row r="177" spans="3:26">
      <c r="C177" s="6"/>
      <c r="D177" s="48"/>
      <c r="E177" s="41"/>
      <c r="F177" s="6"/>
      <c r="H177" s="6"/>
      <c r="I177" s="55"/>
      <c r="J177" s="12"/>
      <c r="K177" s="20"/>
      <c r="L177" s="20"/>
      <c r="M177" s="20"/>
      <c r="N177" s="20"/>
      <c r="O177" s="20"/>
      <c r="P177" s="20"/>
      <c r="Q177" s="56"/>
      <c r="R177" s="57"/>
      <c r="S177" s="58"/>
      <c r="T177" s="20"/>
      <c r="U177" s="20"/>
      <c r="V177" s="56"/>
      <c r="W177" s="20"/>
      <c r="X177" s="20"/>
      <c r="Y177" s="17"/>
      <c r="Z177" s="20"/>
    </row>
    <row r="178" spans="3:26">
      <c r="C178" s="6"/>
      <c r="D178" s="48"/>
      <c r="E178" s="41"/>
      <c r="F178" s="6"/>
      <c r="H178" s="6"/>
      <c r="I178" s="55"/>
      <c r="J178" s="12"/>
      <c r="K178" s="20"/>
      <c r="L178" s="20"/>
      <c r="M178" s="20"/>
      <c r="N178" s="20"/>
      <c r="O178" s="20"/>
      <c r="P178" s="20"/>
      <c r="Q178" s="56"/>
      <c r="R178" s="57"/>
      <c r="S178" s="58"/>
      <c r="T178" s="20"/>
      <c r="U178" s="20"/>
      <c r="V178" s="56"/>
      <c r="W178" s="20"/>
      <c r="X178" s="20"/>
      <c r="Y178" s="17"/>
      <c r="Z178" s="20"/>
    </row>
    <row r="179" spans="3:26">
      <c r="C179" s="6"/>
      <c r="D179" s="48"/>
      <c r="E179" s="41"/>
      <c r="F179" s="6"/>
      <c r="H179" s="6"/>
      <c r="I179" s="55"/>
      <c r="J179" s="12"/>
      <c r="K179" s="20"/>
      <c r="L179" s="20"/>
      <c r="M179" s="20"/>
      <c r="N179" s="20"/>
      <c r="O179" s="20"/>
      <c r="P179" s="20"/>
      <c r="Q179" s="56"/>
      <c r="R179" s="57"/>
      <c r="S179" s="58"/>
      <c r="T179" s="20"/>
      <c r="U179" s="20"/>
      <c r="V179" s="56"/>
      <c r="W179" s="20"/>
      <c r="X179" s="20"/>
      <c r="Y179" s="17"/>
      <c r="Z179" s="20"/>
    </row>
    <row r="180" spans="3:26">
      <c r="C180" s="6"/>
      <c r="D180" s="48"/>
      <c r="E180" s="41"/>
      <c r="F180" s="6"/>
      <c r="H180" s="6"/>
      <c r="I180" s="55"/>
      <c r="J180" s="12"/>
      <c r="K180" s="20"/>
      <c r="L180" s="20"/>
      <c r="M180" s="20"/>
      <c r="N180" s="20"/>
      <c r="O180" s="20"/>
      <c r="P180" s="20"/>
      <c r="Q180" s="56"/>
      <c r="R180" s="57"/>
      <c r="S180" s="58"/>
      <c r="T180" s="20"/>
      <c r="U180" s="20"/>
      <c r="V180" s="56"/>
      <c r="W180" s="20"/>
      <c r="X180" s="20"/>
      <c r="Y180" s="17"/>
      <c r="Z180" s="20"/>
    </row>
    <row r="181" spans="3:26">
      <c r="C181" s="6"/>
      <c r="D181" s="48"/>
      <c r="E181" s="41"/>
      <c r="F181" s="6"/>
      <c r="H181" s="6"/>
      <c r="I181" s="55"/>
      <c r="J181" s="12"/>
      <c r="K181" s="20"/>
      <c r="L181" s="20"/>
      <c r="M181" s="20"/>
      <c r="N181" s="20"/>
      <c r="O181" s="20"/>
      <c r="P181" s="20"/>
      <c r="Q181" s="56"/>
      <c r="R181" s="57"/>
      <c r="S181" s="58"/>
      <c r="T181" s="20"/>
      <c r="U181" s="20"/>
      <c r="V181" s="56"/>
      <c r="W181" s="20"/>
      <c r="X181" s="20"/>
      <c r="Y181" s="17"/>
      <c r="Z181" s="20"/>
    </row>
    <row r="182" spans="3:26">
      <c r="C182" s="6"/>
      <c r="D182" s="48"/>
      <c r="E182" s="41"/>
      <c r="F182" s="6"/>
      <c r="H182" s="6"/>
      <c r="I182" s="55"/>
      <c r="J182" s="12"/>
      <c r="K182" s="20"/>
      <c r="L182" s="20"/>
      <c r="M182" s="20"/>
      <c r="N182" s="20"/>
      <c r="O182" s="20"/>
      <c r="P182" s="20"/>
      <c r="Q182" s="56"/>
      <c r="R182" s="57"/>
      <c r="S182" s="58"/>
      <c r="T182" s="20"/>
      <c r="U182" s="20"/>
      <c r="V182" s="56"/>
      <c r="W182" s="20"/>
      <c r="X182" s="20"/>
      <c r="Y182" s="17"/>
      <c r="Z182" s="20"/>
    </row>
    <row r="183" spans="3:26">
      <c r="C183" s="6"/>
      <c r="D183" s="48"/>
      <c r="E183" s="41"/>
      <c r="F183" s="6"/>
      <c r="H183" s="6"/>
      <c r="I183" s="55"/>
      <c r="J183" s="12"/>
      <c r="K183" s="20"/>
      <c r="L183" s="20"/>
      <c r="M183" s="20"/>
      <c r="N183" s="20"/>
      <c r="O183" s="20"/>
      <c r="P183" s="20"/>
      <c r="Q183" s="56"/>
      <c r="R183" s="57"/>
      <c r="S183" s="58"/>
      <c r="T183" s="20"/>
      <c r="U183" s="20"/>
      <c r="V183" s="56"/>
      <c r="W183" s="20"/>
      <c r="X183" s="20"/>
      <c r="Y183" s="17"/>
      <c r="Z183" s="20"/>
    </row>
    <row r="184" spans="3:26">
      <c r="C184" s="6"/>
      <c r="D184" s="48"/>
      <c r="E184" s="41"/>
      <c r="F184" s="6"/>
      <c r="H184" s="6"/>
      <c r="I184" s="55"/>
      <c r="J184" s="12"/>
      <c r="K184" s="20"/>
      <c r="L184" s="20"/>
      <c r="M184" s="20"/>
      <c r="N184" s="20"/>
      <c r="O184" s="20"/>
      <c r="P184" s="20"/>
      <c r="Q184" s="56"/>
      <c r="R184" s="57"/>
      <c r="S184" s="58"/>
      <c r="T184" s="20"/>
      <c r="U184" s="20"/>
      <c r="V184" s="56"/>
      <c r="W184" s="20"/>
      <c r="X184" s="20"/>
      <c r="Y184" s="17"/>
      <c r="Z184" s="20"/>
    </row>
    <row r="185" spans="3:26">
      <c r="C185" s="6"/>
      <c r="D185" s="48"/>
      <c r="E185" s="41"/>
      <c r="F185" s="6"/>
      <c r="H185" s="6"/>
      <c r="I185" s="55"/>
      <c r="J185" s="12"/>
      <c r="K185" s="20"/>
      <c r="L185" s="20"/>
      <c r="M185" s="20"/>
      <c r="N185" s="20"/>
      <c r="O185" s="20"/>
      <c r="P185" s="20"/>
      <c r="Q185" s="56"/>
      <c r="R185" s="57"/>
      <c r="S185" s="58"/>
      <c r="T185" s="20"/>
      <c r="U185" s="20"/>
      <c r="V185" s="56"/>
      <c r="W185" s="20"/>
      <c r="X185" s="20"/>
      <c r="Y185" s="17"/>
      <c r="Z185" s="20"/>
    </row>
    <row r="186" spans="3:26">
      <c r="C186" s="6"/>
      <c r="D186" s="48"/>
      <c r="E186" s="41"/>
      <c r="F186" s="6"/>
      <c r="H186" s="6"/>
      <c r="I186" s="55"/>
      <c r="J186" s="12"/>
      <c r="K186" s="20"/>
      <c r="L186" s="20"/>
      <c r="M186" s="20"/>
      <c r="N186" s="20"/>
      <c r="O186" s="20"/>
      <c r="P186" s="20"/>
      <c r="Q186" s="56"/>
      <c r="R186" s="57"/>
      <c r="S186" s="58"/>
      <c r="T186" s="20"/>
      <c r="U186" s="20"/>
      <c r="V186" s="56"/>
      <c r="W186" s="20"/>
      <c r="X186" s="20"/>
      <c r="Y186" s="17"/>
      <c r="Z186" s="20"/>
    </row>
    <row r="187" spans="3:26">
      <c r="C187" s="6"/>
      <c r="D187" s="48"/>
      <c r="E187" s="41"/>
      <c r="F187" s="6"/>
      <c r="H187" s="6"/>
      <c r="I187" s="55"/>
      <c r="J187" s="12"/>
      <c r="K187" s="20"/>
      <c r="L187" s="20"/>
      <c r="M187" s="20"/>
      <c r="N187" s="20"/>
      <c r="O187" s="20"/>
      <c r="P187" s="20"/>
      <c r="Q187" s="56"/>
      <c r="R187" s="57"/>
      <c r="S187" s="58"/>
      <c r="T187" s="20"/>
      <c r="U187" s="20"/>
      <c r="V187" s="56"/>
      <c r="W187" s="20"/>
      <c r="X187" s="20"/>
      <c r="Y187" s="17"/>
      <c r="Z187" s="20"/>
    </row>
    <row r="188" spans="3:26">
      <c r="C188" s="6"/>
      <c r="D188" s="48"/>
      <c r="E188" s="41"/>
      <c r="F188" s="6"/>
      <c r="H188" s="6"/>
      <c r="I188" s="55"/>
      <c r="J188" s="12"/>
      <c r="K188" s="20"/>
      <c r="L188" s="20"/>
      <c r="M188" s="20"/>
      <c r="N188" s="20"/>
      <c r="O188" s="20"/>
      <c r="P188" s="20"/>
      <c r="Q188" s="56"/>
      <c r="R188" s="57"/>
      <c r="S188" s="58"/>
      <c r="T188" s="20"/>
      <c r="U188" s="20"/>
      <c r="V188" s="56"/>
      <c r="W188" s="20"/>
      <c r="X188" s="20"/>
      <c r="Y188" s="17"/>
      <c r="Z188" s="20"/>
    </row>
    <row r="189" spans="3:26">
      <c r="C189" s="6"/>
      <c r="D189" s="48"/>
      <c r="E189" s="41"/>
      <c r="F189" s="6"/>
      <c r="H189" s="6"/>
      <c r="I189" s="55"/>
      <c r="J189" s="12"/>
      <c r="K189" s="20"/>
      <c r="L189" s="20"/>
      <c r="M189" s="20"/>
      <c r="N189" s="20"/>
      <c r="O189" s="20"/>
      <c r="P189" s="20"/>
      <c r="Q189" s="56"/>
      <c r="R189" s="57"/>
      <c r="S189" s="58"/>
      <c r="T189" s="20"/>
      <c r="U189" s="20"/>
      <c r="V189" s="56"/>
      <c r="W189" s="20"/>
      <c r="X189" s="20"/>
      <c r="Y189" s="17"/>
      <c r="Z189" s="20"/>
    </row>
    <row r="190" spans="3:26">
      <c r="C190" s="6"/>
      <c r="D190" s="48"/>
      <c r="E190" s="41"/>
      <c r="F190" s="6"/>
      <c r="H190" s="6"/>
      <c r="I190" s="55"/>
      <c r="J190" s="12"/>
      <c r="K190" s="20"/>
      <c r="L190" s="20"/>
      <c r="M190" s="20"/>
      <c r="N190" s="20"/>
      <c r="O190" s="20"/>
      <c r="P190" s="20"/>
      <c r="Q190" s="56"/>
      <c r="R190" s="57"/>
      <c r="S190" s="58"/>
      <c r="T190" s="20"/>
      <c r="U190" s="20"/>
      <c r="V190" s="56"/>
      <c r="W190" s="20"/>
      <c r="X190" s="20"/>
      <c r="Y190" s="17"/>
      <c r="Z190" s="20"/>
    </row>
    <row r="191" spans="3:26">
      <c r="C191" s="6"/>
      <c r="D191" s="48"/>
      <c r="E191" s="41"/>
      <c r="F191" s="6"/>
      <c r="H191" s="6"/>
      <c r="I191" s="55"/>
      <c r="J191" s="12"/>
      <c r="K191" s="20"/>
      <c r="L191" s="20"/>
      <c r="M191" s="20"/>
      <c r="N191" s="20"/>
      <c r="O191" s="20"/>
      <c r="P191" s="20"/>
      <c r="Q191" s="56"/>
      <c r="R191" s="57"/>
      <c r="S191" s="58"/>
      <c r="T191" s="20"/>
      <c r="U191" s="20"/>
      <c r="V191" s="56"/>
      <c r="W191" s="20"/>
      <c r="X191" s="20"/>
      <c r="Y191" s="17"/>
      <c r="Z191" s="20"/>
    </row>
    <row r="192" spans="3:26">
      <c r="C192" s="6"/>
      <c r="D192" s="48"/>
      <c r="E192" s="41"/>
      <c r="F192" s="6"/>
      <c r="H192" s="6"/>
      <c r="I192" s="55"/>
      <c r="J192" s="12"/>
      <c r="K192" s="20"/>
      <c r="L192" s="20"/>
      <c r="M192" s="20"/>
      <c r="N192" s="20"/>
      <c r="O192" s="20"/>
      <c r="P192" s="20"/>
      <c r="Q192" s="56"/>
      <c r="R192" s="57"/>
      <c r="S192" s="58"/>
      <c r="T192" s="20"/>
      <c r="U192" s="20"/>
      <c r="V192" s="56"/>
      <c r="W192" s="20"/>
      <c r="X192" s="20"/>
      <c r="Y192" s="17"/>
      <c r="Z192" s="20"/>
    </row>
    <row r="193" spans="3:26">
      <c r="C193" s="6"/>
      <c r="D193" s="48"/>
      <c r="E193" s="41"/>
      <c r="F193" s="6"/>
      <c r="H193" s="6"/>
      <c r="I193" s="55"/>
      <c r="J193" s="12"/>
      <c r="K193" s="20"/>
      <c r="L193" s="20"/>
      <c r="M193" s="20"/>
      <c r="N193" s="20"/>
      <c r="O193" s="20"/>
      <c r="P193" s="20"/>
      <c r="Q193" s="56"/>
      <c r="R193" s="57"/>
      <c r="S193" s="58"/>
      <c r="T193" s="20"/>
      <c r="U193" s="20"/>
      <c r="V193" s="56"/>
      <c r="W193" s="20"/>
      <c r="X193" s="20"/>
      <c r="Y193" s="17"/>
      <c r="Z193" s="20"/>
    </row>
    <row r="194" spans="3:26">
      <c r="C194" s="6"/>
      <c r="D194" s="48"/>
      <c r="E194" s="41"/>
      <c r="F194" s="6"/>
      <c r="H194" s="6"/>
      <c r="I194" s="55"/>
      <c r="J194" s="12"/>
      <c r="K194" s="20"/>
      <c r="L194" s="20"/>
      <c r="M194" s="20"/>
      <c r="N194" s="20"/>
      <c r="O194" s="20"/>
      <c r="P194" s="20"/>
      <c r="Q194" s="56"/>
      <c r="R194" s="57"/>
      <c r="S194" s="58"/>
      <c r="T194" s="20"/>
      <c r="U194" s="20"/>
      <c r="V194" s="56"/>
      <c r="W194" s="20"/>
      <c r="X194" s="20"/>
      <c r="Y194" s="17"/>
      <c r="Z194" s="20"/>
    </row>
    <row r="195" spans="3:26">
      <c r="C195" s="6"/>
      <c r="D195" s="48"/>
      <c r="E195" s="41"/>
      <c r="F195" s="6"/>
      <c r="H195" s="6"/>
      <c r="I195" s="55"/>
      <c r="J195" s="12"/>
      <c r="K195" s="20"/>
      <c r="L195" s="20"/>
      <c r="M195" s="20"/>
      <c r="N195" s="20"/>
      <c r="O195" s="20"/>
      <c r="P195" s="20"/>
      <c r="Q195" s="56"/>
      <c r="R195" s="57"/>
      <c r="S195" s="58"/>
      <c r="T195" s="20"/>
      <c r="U195" s="20"/>
      <c r="V195" s="56"/>
      <c r="W195" s="20"/>
      <c r="X195" s="20"/>
      <c r="Y195" s="17"/>
      <c r="Z195" s="20"/>
    </row>
    <row r="196" spans="3:26">
      <c r="C196" s="6"/>
      <c r="D196" s="48"/>
      <c r="E196" s="41"/>
      <c r="F196" s="6"/>
      <c r="H196" s="6"/>
      <c r="I196" s="55"/>
      <c r="J196" s="12"/>
      <c r="K196" s="20"/>
      <c r="L196" s="20"/>
      <c r="M196" s="20"/>
      <c r="N196" s="20"/>
      <c r="O196" s="20"/>
      <c r="P196" s="20"/>
      <c r="Q196" s="56"/>
      <c r="R196" s="57"/>
      <c r="S196" s="58"/>
      <c r="T196" s="20"/>
      <c r="U196" s="20"/>
      <c r="V196" s="56"/>
      <c r="W196" s="20"/>
      <c r="X196" s="20"/>
      <c r="Y196" s="17"/>
      <c r="Z196" s="20"/>
    </row>
    <row r="197" spans="3:26">
      <c r="C197" s="6"/>
      <c r="D197" s="48"/>
      <c r="E197" s="41"/>
      <c r="F197" s="6"/>
      <c r="H197" s="6"/>
      <c r="I197" s="55"/>
      <c r="J197" s="12"/>
      <c r="K197" s="20"/>
      <c r="L197" s="20"/>
      <c r="M197" s="20"/>
      <c r="N197" s="20"/>
      <c r="O197" s="20"/>
      <c r="P197" s="20"/>
      <c r="Q197" s="56"/>
      <c r="R197" s="57"/>
      <c r="S197" s="58"/>
      <c r="T197" s="20"/>
      <c r="U197" s="20"/>
      <c r="V197" s="56"/>
      <c r="W197" s="20"/>
      <c r="X197" s="20"/>
      <c r="Y197" s="17"/>
      <c r="Z197" s="20"/>
    </row>
    <row r="198" spans="3:26">
      <c r="C198" s="6"/>
      <c r="D198" s="48"/>
      <c r="E198" s="41"/>
      <c r="F198" s="6"/>
      <c r="H198" s="6"/>
      <c r="I198" s="55"/>
      <c r="J198" s="12"/>
      <c r="K198" s="20"/>
      <c r="L198" s="20"/>
      <c r="M198" s="20"/>
      <c r="N198" s="20"/>
      <c r="O198" s="20"/>
      <c r="P198" s="20"/>
      <c r="Q198" s="56"/>
      <c r="R198" s="57"/>
      <c r="S198" s="58"/>
      <c r="T198" s="20"/>
      <c r="U198" s="20"/>
      <c r="V198" s="56"/>
      <c r="W198" s="20"/>
      <c r="X198" s="20"/>
      <c r="Y198" s="17"/>
      <c r="Z198" s="20"/>
    </row>
    <row r="199" spans="3:26">
      <c r="C199" s="6"/>
      <c r="D199" s="48"/>
      <c r="E199" s="41"/>
      <c r="F199" s="6"/>
      <c r="H199" s="6"/>
      <c r="I199" s="55"/>
      <c r="J199" s="12"/>
      <c r="K199" s="20"/>
      <c r="L199" s="20"/>
      <c r="M199" s="20"/>
      <c r="N199" s="20"/>
      <c r="O199" s="20"/>
      <c r="P199" s="20"/>
      <c r="Q199" s="56"/>
      <c r="R199" s="57"/>
      <c r="S199" s="58"/>
      <c r="T199" s="20"/>
      <c r="U199" s="20"/>
      <c r="V199" s="56"/>
      <c r="W199" s="20"/>
      <c r="X199" s="20"/>
      <c r="Y199" s="17"/>
      <c r="Z199" s="20"/>
    </row>
    <row r="200" spans="3:26">
      <c r="C200" s="6"/>
      <c r="D200" s="48"/>
      <c r="E200" s="41"/>
      <c r="F200" s="6"/>
      <c r="H200" s="6"/>
      <c r="I200" s="55"/>
      <c r="J200" s="12"/>
      <c r="K200" s="20"/>
      <c r="L200" s="20"/>
      <c r="M200" s="20"/>
      <c r="N200" s="20"/>
      <c r="O200" s="20"/>
      <c r="P200" s="20"/>
      <c r="Q200" s="56"/>
      <c r="R200" s="57"/>
      <c r="S200" s="58"/>
      <c r="T200" s="20"/>
      <c r="U200" s="20"/>
      <c r="V200" s="56"/>
      <c r="W200" s="20"/>
      <c r="X200" s="20"/>
      <c r="Y200" s="17"/>
      <c r="Z200" s="20"/>
    </row>
    <row r="201" spans="3:26">
      <c r="C201" s="6"/>
      <c r="D201" s="48"/>
      <c r="E201" s="41"/>
      <c r="F201" s="6"/>
      <c r="H201" s="6"/>
      <c r="I201" s="55"/>
      <c r="J201" s="12"/>
      <c r="K201" s="20"/>
      <c r="L201" s="20"/>
      <c r="M201" s="20"/>
      <c r="N201" s="20"/>
      <c r="O201" s="20"/>
      <c r="P201" s="20"/>
      <c r="Q201" s="56"/>
      <c r="R201" s="57"/>
      <c r="S201" s="58"/>
      <c r="T201" s="20"/>
      <c r="U201" s="20"/>
      <c r="V201" s="56"/>
      <c r="W201" s="20"/>
      <c r="X201" s="20"/>
      <c r="Y201" s="17"/>
      <c r="Z201" s="20"/>
    </row>
    <row r="202" spans="3:26">
      <c r="C202" s="6"/>
      <c r="D202" s="48"/>
      <c r="E202" s="41"/>
      <c r="F202" s="6"/>
      <c r="H202" s="6"/>
      <c r="I202" s="55"/>
      <c r="J202" s="12"/>
      <c r="K202" s="20"/>
      <c r="L202" s="20"/>
      <c r="M202" s="20"/>
      <c r="N202" s="20"/>
      <c r="O202" s="20"/>
      <c r="P202" s="20"/>
      <c r="Q202" s="56"/>
      <c r="R202" s="57"/>
      <c r="S202" s="58"/>
      <c r="T202" s="20"/>
      <c r="U202" s="20"/>
      <c r="V202" s="56"/>
      <c r="W202" s="20"/>
      <c r="X202" s="20"/>
      <c r="Y202" s="17"/>
      <c r="Z202" s="20"/>
    </row>
    <row r="203" spans="3:26">
      <c r="C203" s="6"/>
      <c r="D203" s="48"/>
      <c r="E203" s="41"/>
      <c r="F203" s="6"/>
      <c r="H203" s="6"/>
      <c r="I203" s="55"/>
      <c r="J203" s="12"/>
      <c r="K203" s="20"/>
      <c r="L203" s="20"/>
      <c r="M203" s="20"/>
      <c r="N203" s="20"/>
      <c r="O203" s="20"/>
      <c r="P203" s="20"/>
      <c r="Q203" s="56"/>
      <c r="R203" s="57"/>
      <c r="S203" s="58"/>
      <c r="T203" s="20"/>
      <c r="U203" s="20"/>
      <c r="V203" s="56"/>
      <c r="W203" s="20"/>
      <c r="X203" s="20"/>
      <c r="Y203" s="17"/>
      <c r="Z203" s="20"/>
    </row>
    <row r="204" spans="3:26">
      <c r="C204" s="6"/>
      <c r="D204" s="48"/>
      <c r="E204" s="41"/>
      <c r="F204" s="6"/>
      <c r="H204" s="6"/>
      <c r="I204" s="55"/>
      <c r="J204" s="12"/>
      <c r="K204" s="20"/>
      <c r="L204" s="20"/>
      <c r="M204" s="20"/>
      <c r="N204" s="20"/>
      <c r="O204" s="20"/>
      <c r="P204" s="20"/>
      <c r="Q204" s="56"/>
      <c r="R204" s="57"/>
      <c r="S204" s="58"/>
      <c r="T204" s="20"/>
      <c r="U204" s="20"/>
      <c r="V204" s="56"/>
      <c r="W204" s="20"/>
      <c r="X204" s="20"/>
      <c r="Y204" s="17"/>
      <c r="Z204" s="20"/>
    </row>
    <row r="205" spans="3:26">
      <c r="C205" s="6"/>
      <c r="D205" s="48"/>
      <c r="E205" s="41"/>
      <c r="F205" s="6"/>
      <c r="H205" s="6"/>
      <c r="I205" s="55"/>
      <c r="J205" s="12"/>
      <c r="K205" s="20"/>
      <c r="L205" s="20"/>
      <c r="M205" s="20"/>
      <c r="N205" s="20"/>
      <c r="O205" s="20"/>
      <c r="P205" s="20"/>
      <c r="Q205" s="56"/>
      <c r="R205" s="57"/>
      <c r="S205" s="58"/>
      <c r="T205" s="20"/>
      <c r="U205" s="20"/>
      <c r="V205" s="56"/>
      <c r="W205" s="20"/>
      <c r="X205" s="20"/>
      <c r="Y205" s="17"/>
      <c r="Z205" s="20"/>
    </row>
    <row r="206" spans="3:26">
      <c r="C206" s="6"/>
      <c r="D206" s="48"/>
      <c r="E206" s="41"/>
      <c r="F206" s="6"/>
      <c r="H206" s="6"/>
      <c r="I206" s="55"/>
      <c r="J206" s="12"/>
      <c r="K206" s="20"/>
      <c r="L206" s="20"/>
      <c r="M206" s="20"/>
      <c r="N206" s="20"/>
      <c r="O206" s="20"/>
      <c r="P206" s="20"/>
      <c r="Q206" s="56"/>
      <c r="R206" s="57"/>
      <c r="S206" s="58"/>
      <c r="T206" s="20"/>
      <c r="U206" s="20"/>
      <c r="V206" s="56"/>
      <c r="W206" s="20"/>
      <c r="X206" s="20"/>
      <c r="Y206" s="17"/>
      <c r="Z206" s="20"/>
    </row>
    <row r="207" spans="3:26">
      <c r="C207" s="6"/>
      <c r="D207" s="48"/>
      <c r="E207" s="41"/>
      <c r="F207" s="6"/>
      <c r="H207" s="6"/>
      <c r="I207" s="55"/>
      <c r="J207" s="12"/>
      <c r="K207" s="20"/>
      <c r="L207" s="20"/>
      <c r="M207" s="20"/>
      <c r="N207" s="20"/>
      <c r="O207" s="20"/>
      <c r="P207" s="20"/>
      <c r="Q207" s="56"/>
      <c r="R207" s="57"/>
      <c r="S207" s="58"/>
      <c r="T207" s="20"/>
      <c r="U207" s="20"/>
      <c r="V207" s="56"/>
      <c r="W207" s="20"/>
      <c r="X207" s="20"/>
      <c r="Y207" s="17"/>
      <c r="Z207" s="20"/>
    </row>
    <row r="208" spans="3:26">
      <c r="C208" s="6"/>
      <c r="D208" s="48"/>
      <c r="E208" s="41"/>
      <c r="F208" s="6"/>
      <c r="H208" s="6"/>
      <c r="I208" s="55"/>
      <c r="J208" s="12"/>
      <c r="K208" s="20"/>
      <c r="L208" s="20"/>
      <c r="M208" s="20"/>
      <c r="N208" s="20"/>
      <c r="O208" s="20"/>
      <c r="P208" s="20"/>
      <c r="Q208" s="56"/>
      <c r="R208" s="57"/>
      <c r="S208" s="58"/>
      <c r="T208" s="20"/>
      <c r="U208" s="20"/>
      <c r="V208" s="56"/>
      <c r="W208" s="20"/>
      <c r="X208" s="20"/>
      <c r="Y208" s="17"/>
      <c r="Z208" s="20"/>
    </row>
    <row r="209" spans="3:26">
      <c r="C209" s="6"/>
      <c r="D209" s="48"/>
      <c r="E209" s="41"/>
      <c r="F209" s="6"/>
      <c r="H209" s="6"/>
      <c r="I209" s="55"/>
      <c r="J209" s="12"/>
      <c r="K209" s="20"/>
      <c r="L209" s="20"/>
      <c r="M209" s="20"/>
      <c r="N209" s="20"/>
      <c r="O209" s="20"/>
      <c r="P209" s="20"/>
      <c r="Q209" s="56"/>
      <c r="R209" s="57"/>
      <c r="S209" s="58"/>
      <c r="T209" s="20"/>
      <c r="U209" s="20"/>
      <c r="V209" s="56"/>
      <c r="W209" s="20"/>
      <c r="X209" s="20"/>
      <c r="Y209" s="17"/>
      <c r="Z209" s="20"/>
    </row>
    <row r="210" spans="3:26">
      <c r="C210" s="6"/>
      <c r="D210" s="48"/>
      <c r="E210" s="41"/>
      <c r="F210" s="6"/>
      <c r="H210" s="6"/>
      <c r="I210" s="55"/>
      <c r="J210" s="12"/>
      <c r="K210" s="20"/>
      <c r="L210" s="20"/>
      <c r="M210" s="20"/>
      <c r="N210" s="20"/>
      <c r="O210" s="20"/>
      <c r="P210" s="20"/>
      <c r="Q210" s="56"/>
      <c r="R210" s="57"/>
      <c r="S210" s="58"/>
      <c r="T210" s="20"/>
      <c r="U210" s="20"/>
      <c r="V210" s="56"/>
      <c r="W210" s="20"/>
      <c r="X210" s="20"/>
      <c r="Y210" s="17"/>
      <c r="Z210" s="20"/>
    </row>
    <row r="211" spans="3:26">
      <c r="C211" s="6"/>
      <c r="D211" s="48"/>
      <c r="E211" s="41"/>
      <c r="F211" s="6"/>
      <c r="H211" s="6"/>
      <c r="I211" s="55"/>
      <c r="J211" s="12"/>
      <c r="K211" s="20"/>
      <c r="L211" s="20"/>
      <c r="M211" s="20"/>
      <c r="N211" s="20"/>
      <c r="O211" s="20"/>
      <c r="P211" s="20"/>
      <c r="Q211" s="56"/>
      <c r="R211" s="57"/>
      <c r="S211" s="58"/>
      <c r="T211" s="20"/>
      <c r="U211" s="20"/>
      <c r="V211" s="56"/>
      <c r="W211" s="20"/>
      <c r="X211" s="20"/>
      <c r="Y211" s="17"/>
      <c r="Z211" s="20"/>
    </row>
    <row r="212" spans="3:26">
      <c r="C212" s="6"/>
      <c r="D212" s="48"/>
      <c r="E212" s="41"/>
      <c r="F212" s="6"/>
      <c r="H212" s="6"/>
      <c r="I212" s="55"/>
      <c r="J212" s="12"/>
      <c r="K212" s="20"/>
      <c r="L212" s="20"/>
      <c r="M212" s="20"/>
      <c r="N212" s="20"/>
      <c r="O212" s="20"/>
      <c r="P212" s="20"/>
      <c r="Q212" s="56"/>
      <c r="R212" s="57"/>
      <c r="S212" s="58"/>
      <c r="T212" s="20"/>
      <c r="U212" s="20"/>
      <c r="V212" s="56"/>
      <c r="W212" s="20"/>
      <c r="X212" s="20"/>
      <c r="Y212" s="17"/>
      <c r="Z212" s="20"/>
    </row>
    <row r="213" spans="3:26">
      <c r="C213" s="6"/>
      <c r="D213" s="48"/>
      <c r="E213" s="41"/>
      <c r="F213" s="6"/>
      <c r="H213" s="6"/>
      <c r="I213" s="55"/>
      <c r="J213" s="12"/>
      <c r="K213" s="20"/>
      <c r="L213" s="20"/>
      <c r="M213" s="20"/>
      <c r="N213" s="20"/>
      <c r="O213" s="20"/>
      <c r="P213" s="20"/>
      <c r="Q213" s="56"/>
      <c r="R213" s="57"/>
      <c r="S213" s="58"/>
      <c r="T213" s="20"/>
      <c r="U213" s="20"/>
      <c r="V213" s="56"/>
      <c r="W213" s="20"/>
      <c r="X213" s="20"/>
      <c r="Y213" s="17"/>
      <c r="Z213" s="20"/>
    </row>
    <row r="214" spans="3:26">
      <c r="C214" s="6"/>
      <c r="D214" s="48"/>
      <c r="E214" s="41"/>
      <c r="F214" s="6"/>
      <c r="H214" s="6"/>
      <c r="I214" s="55"/>
      <c r="J214" s="12"/>
      <c r="K214" s="20"/>
      <c r="L214" s="20"/>
      <c r="M214" s="20"/>
      <c r="N214" s="20"/>
      <c r="O214" s="20"/>
      <c r="P214" s="20"/>
      <c r="Q214" s="56"/>
      <c r="R214" s="57"/>
      <c r="S214" s="58"/>
      <c r="T214" s="20"/>
      <c r="U214" s="20"/>
      <c r="V214" s="56"/>
      <c r="W214" s="20"/>
      <c r="X214" s="20"/>
      <c r="Y214" s="17"/>
      <c r="Z214" s="20"/>
    </row>
    <row r="215" spans="3:26">
      <c r="C215" s="6"/>
      <c r="D215" s="48"/>
      <c r="E215" s="41"/>
      <c r="F215" s="6"/>
      <c r="H215" s="6"/>
      <c r="I215" s="55"/>
      <c r="J215" s="12"/>
      <c r="K215" s="20"/>
      <c r="L215" s="20"/>
      <c r="M215" s="20"/>
      <c r="N215" s="20"/>
      <c r="O215" s="20"/>
      <c r="P215" s="20"/>
      <c r="Q215" s="56"/>
      <c r="R215" s="57"/>
      <c r="S215" s="58"/>
      <c r="T215" s="20"/>
      <c r="U215" s="20"/>
      <c r="V215" s="56"/>
      <c r="W215" s="20"/>
      <c r="X215" s="20"/>
      <c r="Y215" s="17"/>
      <c r="Z215" s="20"/>
    </row>
    <row r="216" spans="3:26">
      <c r="C216" s="6"/>
      <c r="D216" s="48"/>
      <c r="E216" s="41"/>
      <c r="F216" s="6"/>
      <c r="H216" s="6"/>
      <c r="I216" s="55"/>
      <c r="J216" s="12"/>
      <c r="K216" s="20"/>
      <c r="L216" s="20"/>
      <c r="M216" s="20"/>
      <c r="N216" s="20"/>
      <c r="O216" s="20"/>
      <c r="P216" s="20"/>
      <c r="Q216" s="56"/>
      <c r="R216" s="57"/>
      <c r="S216" s="58"/>
      <c r="T216" s="20"/>
      <c r="U216" s="20"/>
      <c r="V216" s="56"/>
      <c r="W216" s="20"/>
      <c r="X216" s="20"/>
      <c r="Y216" s="17"/>
      <c r="Z216" s="20"/>
    </row>
    <row r="217" spans="3:26">
      <c r="C217" s="6"/>
      <c r="D217" s="48"/>
      <c r="E217" s="41"/>
      <c r="F217" s="6"/>
      <c r="H217" s="6"/>
      <c r="I217" s="55"/>
      <c r="J217" s="12"/>
      <c r="K217" s="20"/>
      <c r="L217" s="20"/>
      <c r="M217" s="20"/>
      <c r="N217" s="20"/>
      <c r="O217" s="20"/>
      <c r="P217" s="20"/>
      <c r="Q217" s="56"/>
      <c r="R217" s="57"/>
      <c r="S217" s="58"/>
      <c r="T217" s="20"/>
      <c r="U217" s="20"/>
      <c r="V217" s="56"/>
      <c r="W217" s="20"/>
      <c r="X217" s="20"/>
      <c r="Y217" s="17"/>
      <c r="Z217" s="20"/>
    </row>
    <row r="218" spans="3:26">
      <c r="C218" s="6"/>
      <c r="D218" s="48"/>
      <c r="E218" s="41"/>
      <c r="F218" s="6"/>
      <c r="H218" s="6"/>
      <c r="I218" s="55"/>
      <c r="J218" s="12"/>
      <c r="K218" s="20"/>
      <c r="L218" s="20"/>
      <c r="M218" s="20"/>
      <c r="N218" s="20"/>
      <c r="O218" s="20"/>
      <c r="P218" s="20"/>
      <c r="Q218" s="56"/>
      <c r="R218" s="57"/>
      <c r="S218" s="58"/>
      <c r="T218" s="20"/>
      <c r="U218" s="20"/>
      <c r="V218" s="56"/>
      <c r="W218" s="20"/>
      <c r="X218" s="20"/>
      <c r="Y218" s="17"/>
      <c r="Z218" s="20"/>
    </row>
    <row r="219" spans="3:26">
      <c r="C219" s="6"/>
      <c r="D219" s="48"/>
      <c r="E219" s="41"/>
      <c r="F219" s="6"/>
      <c r="H219" s="6"/>
      <c r="I219" s="55"/>
      <c r="J219" s="12"/>
      <c r="K219" s="20"/>
      <c r="L219" s="20"/>
      <c r="M219" s="20"/>
      <c r="N219" s="20"/>
      <c r="O219" s="20"/>
      <c r="P219" s="20"/>
      <c r="Q219" s="56"/>
      <c r="R219" s="57"/>
      <c r="S219" s="58"/>
      <c r="T219" s="20"/>
      <c r="U219" s="20"/>
      <c r="V219" s="56"/>
      <c r="W219" s="20"/>
      <c r="X219" s="20"/>
      <c r="Y219" s="17"/>
      <c r="Z219" s="20"/>
    </row>
    <row r="220" spans="3:26">
      <c r="C220" s="6"/>
      <c r="D220" s="48"/>
      <c r="E220" s="41"/>
      <c r="F220" s="6"/>
      <c r="H220" s="6"/>
      <c r="I220" s="55"/>
      <c r="J220" s="12"/>
      <c r="K220" s="20"/>
      <c r="L220" s="20"/>
      <c r="M220" s="20"/>
      <c r="N220" s="20"/>
      <c r="O220" s="20"/>
      <c r="P220" s="20"/>
      <c r="Q220" s="56"/>
      <c r="R220" s="57"/>
      <c r="S220" s="58"/>
      <c r="T220" s="20"/>
      <c r="U220" s="20"/>
      <c r="V220" s="56"/>
      <c r="W220" s="20"/>
      <c r="X220" s="20"/>
      <c r="Y220" s="17"/>
      <c r="Z220" s="20"/>
    </row>
    <row r="221" spans="3:26">
      <c r="C221" s="6"/>
      <c r="D221" s="48"/>
      <c r="E221" s="41"/>
      <c r="F221" s="6"/>
      <c r="H221" s="6"/>
      <c r="I221" s="55"/>
      <c r="J221" s="12"/>
      <c r="K221" s="20"/>
      <c r="L221" s="20"/>
      <c r="M221" s="20"/>
      <c r="N221" s="20"/>
      <c r="O221" s="20"/>
      <c r="P221" s="20"/>
      <c r="Q221" s="56"/>
      <c r="R221" s="57"/>
      <c r="S221" s="58"/>
      <c r="T221" s="20"/>
      <c r="U221" s="20"/>
      <c r="V221" s="56"/>
      <c r="W221" s="20"/>
      <c r="X221" s="20"/>
      <c r="Y221" s="17"/>
      <c r="Z221" s="20"/>
    </row>
    <row r="222" spans="3:26">
      <c r="C222" s="6"/>
      <c r="D222" s="48"/>
      <c r="E222" s="41"/>
      <c r="F222" s="6"/>
      <c r="H222" s="6"/>
      <c r="I222" s="55"/>
      <c r="J222" s="12"/>
      <c r="K222" s="20"/>
      <c r="L222" s="20"/>
      <c r="M222" s="20"/>
      <c r="N222" s="20"/>
      <c r="O222" s="20"/>
      <c r="P222" s="20"/>
      <c r="Q222" s="56"/>
      <c r="R222" s="57"/>
      <c r="S222" s="58"/>
      <c r="T222" s="20"/>
      <c r="U222" s="20"/>
      <c r="V222" s="56"/>
      <c r="W222" s="20"/>
      <c r="X222" s="20"/>
      <c r="Y222" s="17"/>
      <c r="Z222" s="20"/>
    </row>
    <row r="223" spans="3:26">
      <c r="C223" s="6"/>
      <c r="D223" s="48"/>
      <c r="E223" s="41"/>
      <c r="F223" s="6"/>
      <c r="H223" s="6"/>
      <c r="I223" s="55"/>
      <c r="J223" s="12"/>
      <c r="K223" s="20"/>
      <c r="L223" s="20"/>
      <c r="M223" s="20"/>
      <c r="N223" s="20"/>
      <c r="O223" s="20"/>
      <c r="P223" s="20"/>
      <c r="Q223" s="56"/>
      <c r="R223" s="57"/>
      <c r="S223" s="58"/>
      <c r="T223" s="20"/>
      <c r="U223" s="20"/>
      <c r="V223" s="56"/>
      <c r="W223" s="20"/>
      <c r="X223" s="20"/>
      <c r="Y223" s="17"/>
      <c r="Z223" s="20"/>
    </row>
    <row r="224" spans="3:26">
      <c r="C224" s="6"/>
      <c r="D224" s="48"/>
      <c r="E224" s="41"/>
      <c r="F224" s="6"/>
      <c r="H224" s="6"/>
      <c r="I224" s="55"/>
      <c r="J224" s="12"/>
      <c r="K224" s="20"/>
      <c r="L224" s="20"/>
      <c r="M224" s="20"/>
      <c r="N224" s="20"/>
      <c r="O224" s="20"/>
      <c r="P224" s="20"/>
      <c r="Q224" s="56"/>
      <c r="R224" s="57"/>
      <c r="S224" s="58"/>
      <c r="T224" s="20"/>
      <c r="U224" s="20"/>
      <c r="V224" s="56"/>
      <c r="W224" s="20"/>
      <c r="X224" s="20"/>
      <c r="Y224" s="17"/>
      <c r="Z224" s="20"/>
    </row>
    <row r="225" spans="3:26">
      <c r="C225" s="6"/>
      <c r="D225" s="48"/>
      <c r="E225" s="41"/>
      <c r="F225" s="6"/>
      <c r="H225" s="6"/>
      <c r="I225" s="55"/>
      <c r="J225" s="12"/>
      <c r="K225" s="20"/>
      <c r="L225" s="20"/>
      <c r="M225" s="20"/>
      <c r="N225" s="20"/>
      <c r="O225" s="20"/>
      <c r="P225" s="20"/>
      <c r="Q225" s="56"/>
      <c r="R225" s="57"/>
      <c r="S225" s="58"/>
      <c r="T225" s="20"/>
      <c r="U225" s="20"/>
      <c r="V225" s="56"/>
      <c r="W225" s="20"/>
      <c r="X225" s="20"/>
      <c r="Y225" s="17"/>
      <c r="Z225" s="20"/>
    </row>
    <row r="226" spans="3:26">
      <c r="C226" s="6"/>
      <c r="D226" s="48"/>
      <c r="E226" s="41"/>
      <c r="F226" s="6"/>
      <c r="H226" s="6"/>
      <c r="I226" s="55"/>
      <c r="J226" s="12"/>
      <c r="K226" s="20"/>
      <c r="L226" s="20"/>
      <c r="M226" s="20"/>
      <c r="N226" s="20"/>
      <c r="O226" s="20"/>
      <c r="P226" s="20"/>
      <c r="Q226" s="56"/>
      <c r="R226" s="57"/>
      <c r="S226" s="58"/>
      <c r="T226" s="20"/>
      <c r="U226" s="20"/>
      <c r="V226" s="56"/>
      <c r="W226" s="20"/>
      <c r="X226" s="20"/>
      <c r="Y226" s="17"/>
      <c r="Z226" s="20"/>
    </row>
    <row r="227" spans="3:26">
      <c r="C227" s="6"/>
      <c r="D227" s="48"/>
      <c r="E227" s="41"/>
      <c r="F227" s="6"/>
      <c r="H227" s="6"/>
      <c r="I227" s="55"/>
      <c r="J227" s="12"/>
      <c r="K227" s="20"/>
      <c r="L227" s="20"/>
      <c r="M227" s="20"/>
      <c r="N227" s="20"/>
      <c r="O227" s="20"/>
      <c r="P227" s="20"/>
      <c r="Q227" s="56"/>
      <c r="R227" s="57"/>
      <c r="S227" s="58"/>
      <c r="T227" s="20"/>
      <c r="U227" s="20"/>
      <c r="V227" s="56"/>
      <c r="W227" s="20"/>
      <c r="X227" s="20"/>
      <c r="Y227" s="17"/>
      <c r="Z227" s="20"/>
    </row>
    <row r="228" spans="3:26">
      <c r="C228" s="6"/>
      <c r="D228" s="48"/>
      <c r="E228" s="41"/>
      <c r="F228" s="6"/>
      <c r="H228" s="6"/>
      <c r="I228" s="55"/>
      <c r="J228" s="12"/>
      <c r="K228" s="20"/>
      <c r="L228" s="20"/>
      <c r="M228" s="20"/>
      <c r="N228" s="20"/>
      <c r="O228" s="20"/>
      <c r="P228" s="20"/>
      <c r="Q228" s="56"/>
      <c r="R228" s="57"/>
      <c r="S228" s="58"/>
      <c r="T228" s="20"/>
      <c r="U228" s="20"/>
      <c r="V228" s="56"/>
      <c r="W228" s="20"/>
      <c r="X228" s="20"/>
      <c r="Y228" s="17"/>
      <c r="Z228" s="20"/>
    </row>
    <row r="229" spans="3:26">
      <c r="C229" s="6"/>
      <c r="D229" s="48"/>
      <c r="E229" s="41"/>
      <c r="F229" s="6"/>
      <c r="H229" s="6"/>
      <c r="I229" s="55"/>
      <c r="J229" s="12"/>
      <c r="K229" s="20"/>
      <c r="L229" s="20"/>
      <c r="M229" s="20"/>
      <c r="N229" s="20"/>
      <c r="O229" s="20"/>
      <c r="P229" s="20"/>
      <c r="Q229" s="56"/>
      <c r="R229" s="57"/>
      <c r="S229" s="58"/>
      <c r="T229" s="20"/>
      <c r="U229" s="20"/>
      <c r="V229" s="56"/>
      <c r="W229" s="20"/>
      <c r="X229" s="20"/>
      <c r="Y229" s="17"/>
      <c r="Z229" s="20"/>
    </row>
    <row r="230" spans="3:26">
      <c r="C230" s="6"/>
      <c r="D230" s="48"/>
      <c r="E230" s="41"/>
      <c r="F230" s="6"/>
      <c r="H230" s="6"/>
      <c r="I230" s="55"/>
      <c r="J230" s="12"/>
      <c r="K230" s="20"/>
      <c r="L230" s="20"/>
      <c r="M230" s="20"/>
      <c r="N230" s="20"/>
      <c r="O230" s="20"/>
      <c r="P230" s="20"/>
      <c r="Q230" s="56"/>
      <c r="R230" s="57"/>
      <c r="S230" s="58"/>
      <c r="T230" s="20"/>
      <c r="U230" s="20"/>
      <c r="V230" s="56"/>
      <c r="W230" s="20"/>
      <c r="X230" s="20"/>
      <c r="Y230" s="17"/>
      <c r="Z230" s="20"/>
    </row>
    <row r="231" spans="3:26">
      <c r="C231" s="6"/>
      <c r="D231" s="48"/>
      <c r="E231" s="41"/>
      <c r="F231" s="6"/>
      <c r="H231" s="6"/>
      <c r="I231" s="55"/>
      <c r="J231" s="12"/>
      <c r="K231" s="20"/>
      <c r="L231" s="20"/>
      <c r="M231" s="20"/>
      <c r="N231" s="20"/>
      <c r="O231" s="20"/>
      <c r="P231" s="20"/>
      <c r="Q231" s="56"/>
      <c r="R231" s="57"/>
      <c r="S231" s="58"/>
      <c r="T231" s="20"/>
      <c r="U231" s="20"/>
      <c r="V231" s="56"/>
      <c r="W231" s="20"/>
      <c r="X231" s="20"/>
      <c r="Y231" s="17"/>
      <c r="Z231" s="20"/>
    </row>
    <row r="232" spans="3:26">
      <c r="C232" s="6"/>
      <c r="D232" s="48"/>
      <c r="E232" s="41"/>
      <c r="F232" s="6"/>
      <c r="H232" s="6"/>
      <c r="I232" s="55"/>
      <c r="J232" s="12"/>
      <c r="K232" s="20"/>
      <c r="L232" s="20"/>
      <c r="M232" s="20"/>
      <c r="N232" s="20"/>
      <c r="O232" s="20"/>
      <c r="P232" s="20"/>
      <c r="Q232" s="56"/>
      <c r="R232" s="57"/>
      <c r="S232" s="58"/>
      <c r="T232" s="20"/>
      <c r="U232" s="20"/>
      <c r="V232" s="56"/>
      <c r="W232" s="20"/>
      <c r="X232" s="20"/>
      <c r="Y232" s="17"/>
      <c r="Z232" s="20"/>
    </row>
    <row r="233" spans="3:26">
      <c r="C233" s="6"/>
      <c r="D233" s="48"/>
      <c r="E233" s="41"/>
      <c r="F233" s="6"/>
      <c r="H233" s="6"/>
      <c r="I233" s="55"/>
      <c r="J233" s="12"/>
      <c r="K233" s="20"/>
      <c r="L233" s="20"/>
      <c r="M233" s="20"/>
      <c r="N233" s="20"/>
      <c r="O233" s="20"/>
      <c r="P233" s="20"/>
      <c r="Q233" s="56"/>
      <c r="R233" s="57"/>
      <c r="S233" s="58"/>
      <c r="T233" s="20"/>
      <c r="U233" s="20"/>
      <c r="V233" s="56"/>
      <c r="W233" s="20"/>
      <c r="X233" s="20"/>
      <c r="Y233" s="17"/>
      <c r="Z233" s="20"/>
    </row>
    <row r="234" spans="3:26">
      <c r="C234" s="6"/>
      <c r="D234" s="48"/>
      <c r="E234" s="41"/>
      <c r="F234" s="6"/>
      <c r="H234" s="6"/>
      <c r="I234" s="55"/>
      <c r="J234" s="12"/>
      <c r="K234" s="20"/>
      <c r="L234" s="20"/>
      <c r="M234" s="20"/>
      <c r="N234" s="20"/>
      <c r="O234" s="20"/>
      <c r="P234" s="20"/>
      <c r="Q234" s="56"/>
      <c r="R234" s="57"/>
      <c r="S234" s="58"/>
      <c r="T234" s="20"/>
      <c r="U234" s="20"/>
      <c r="V234" s="56"/>
      <c r="W234" s="20"/>
      <c r="X234" s="20"/>
      <c r="Y234" s="17"/>
      <c r="Z234" s="20"/>
    </row>
    <row r="235" spans="3:26">
      <c r="C235" s="6"/>
      <c r="D235" s="48"/>
      <c r="E235" s="41"/>
      <c r="F235" s="6"/>
      <c r="H235" s="6"/>
      <c r="I235" s="55"/>
      <c r="J235" s="12"/>
      <c r="K235" s="20"/>
      <c r="L235" s="20"/>
      <c r="M235" s="20"/>
      <c r="N235" s="20"/>
      <c r="O235" s="20"/>
      <c r="P235" s="20"/>
      <c r="Q235" s="56"/>
      <c r="R235" s="57"/>
      <c r="S235" s="58"/>
      <c r="T235" s="20"/>
      <c r="U235" s="20"/>
      <c r="V235" s="56"/>
      <c r="W235" s="20"/>
      <c r="X235" s="20"/>
      <c r="Y235" s="17"/>
      <c r="Z235" s="20"/>
    </row>
    <row r="236" spans="3:26">
      <c r="C236" s="6"/>
      <c r="D236" s="48"/>
      <c r="E236" s="41"/>
      <c r="F236" s="6"/>
      <c r="H236" s="6"/>
      <c r="I236" s="55"/>
      <c r="J236" s="12"/>
      <c r="K236" s="20"/>
      <c r="L236" s="20"/>
      <c r="M236" s="20"/>
      <c r="N236" s="20"/>
      <c r="O236" s="20"/>
      <c r="P236" s="20"/>
      <c r="Q236" s="56"/>
      <c r="R236" s="57"/>
      <c r="S236" s="58"/>
      <c r="T236" s="20"/>
      <c r="U236" s="20"/>
      <c r="V236" s="56"/>
      <c r="W236" s="20"/>
      <c r="X236" s="20"/>
      <c r="Y236" s="17"/>
      <c r="Z236" s="20"/>
    </row>
    <row r="237" spans="3:26">
      <c r="C237" s="6"/>
      <c r="D237" s="48"/>
      <c r="E237" s="41"/>
      <c r="F237" s="6"/>
      <c r="H237" s="6"/>
      <c r="I237" s="55"/>
      <c r="J237" s="12"/>
      <c r="K237" s="20"/>
      <c r="L237" s="20"/>
      <c r="M237" s="20"/>
      <c r="N237" s="20"/>
      <c r="O237" s="20"/>
      <c r="P237" s="20"/>
      <c r="Q237" s="56"/>
      <c r="R237" s="57"/>
      <c r="S237" s="58"/>
      <c r="T237" s="20"/>
      <c r="U237" s="20"/>
      <c r="V237" s="56"/>
      <c r="W237" s="20"/>
      <c r="X237" s="20"/>
      <c r="Y237" s="17"/>
      <c r="Z237" s="20"/>
    </row>
    <row r="238" spans="3:26">
      <c r="C238" s="6"/>
      <c r="D238" s="48"/>
      <c r="E238" s="41"/>
      <c r="F238" s="6"/>
      <c r="H238" s="6"/>
      <c r="I238" s="55"/>
      <c r="J238" s="12"/>
      <c r="K238" s="20"/>
      <c r="L238" s="20"/>
      <c r="M238" s="20"/>
      <c r="N238" s="20"/>
      <c r="O238" s="20"/>
      <c r="P238" s="20"/>
      <c r="Q238" s="56"/>
      <c r="R238" s="57"/>
      <c r="S238" s="58"/>
      <c r="T238" s="20"/>
      <c r="U238" s="20"/>
      <c r="V238" s="56"/>
      <c r="W238" s="20"/>
      <c r="X238" s="20"/>
      <c r="Y238" s="17"/>
      <c r="Z238" s="20"/>
    </row>
    <row r="239" spans="3:26">
      <c r="C239" s="6"/>
      <c r="D239" s="48"/>
      <c r="E239" s="41"/>
      <c r="F239" s="6"/>
      <c r="H239" s="6"/>
      <c r="I239" s="55"/>
      <c r="J239" s="12"/>
      <c r="K239" s="20"/>
      <c r="L239" s="20"/>
      <c r="M239" s="20"/>
      <c r="N239" s="20"/>
      <c r="O239" s="20"/>
      <c r="P239" s="20"/>
      <c r="Q239" s="56"/>
      <c r="R239" s="57"/>
      <c r="S239" s="58"/>
      <c r="T239" s="20"/>
      <c r="U239" s="20"/>
      <c r="V239" s="56"/>
      <c r="W239" s="20"/>
      <c r="X239" s="20"/>
      <c r="Y239" s="17"/>
      <c r="Z239" s="20"/>
    </row>
    <row r="240" spans="3:26">
      <c r="C240" s="6"/>
      <c r="D240" s="48"/>
      <c r="E240" s="41"/>
      <c r="F240" s="6"/>
      <c r="H240" s="6"/>
      <c r="I240" s="55"/>
      <c r="J240" s="12"/>
      <c r="K240" s="20"/>
      <c r="L240" s="20"/>
      <c r="M240" s="20"/>
      <c r="N240" s="20"/>
      <c r="O240" s="20"/>
      <c r="P240" s="20"/>
      <c r="Q240" s="56"/>
      <c r="R240" s="57"/>
      <c r="S240" s="58"/>
      <c r="T240" s="20"/>
      <c r="U240" s="20"/>
      <c r="V240" s="56"/>
      <c r="W240" s="20"/>
      <c r="X240" s="20"/>
      <c r="Y240" s="17"/>
      <c r="Z240" s="20"/>
    </row>
    <row r="241" spans="3:26">
      <c r="C241" s="6"/>
      <c r="D241" s="48"/>
      <c r="E241" s="41"/>
      <c r="F241" s="6"/>
      <c r="H241" s="6"/>
      <c r="I241" s="55"/>
      <c r="J241" s="12"/>
      <c r="K241" s="20"/>
      <c r="L241" s="20"/>
      <c r="M241" s="20"/>
      <c r="N241" s="20"/>
      <c r="O241" s="20"/>
      <c r="P241" s="20"/>
      <c r="Q241" s="56"/>
      <c r="R241" s="57"/>
      <c r="S241" s="58"/>
      <c r="T241" s="20"/>
      <c r="U241" s="20"/>
      <c r="V241" s="56"/>
      <c r="W241" s="20"/>
      <c r="X241" s="20"/>
      <c r="Y241" s="17"/>
      <c r="Z241" s="20"/>
    </row>
    <row r="242" spans="3:26">
      <c r="C242" s="6"/>
      <c r="D242" s="48"/>
      <c r="E242" s="41"/>
      <c r="F242" s="6"/>
      <c r="H242" s="6"/>
      <c r="I242" s="55"/>
      <c r="J242" s="12"/>
      <c r="K242" s="20"/>
      <c r="L242" s="20"/>
      <c r="M242" s="20"/>
      <c r="N242" s="20"/>
      <c r="O242" s="20"/>
      <c r="P242" s="20"/>
      <c r="Q242" s="56"/>
      <c r="R242" s="57"/>
      <c r="S242" s="58"/>
      <c r="T242" s="20"/>
      <c r="U242" s="20"/>
      <c r="V242" s="56"/>
      <c r="W242" s="20"/>
      <c r="X242" s="20"/>
      <c r="Y242" s="17"/>
      <c r="Z242" s="20"/>
    </row>
    <row r="243" spans="3:26">
      <c r="C243" s="6"/>
      <c r="D243" s="48"/>
      <c r="E243" s="41"/>
      <c r="F243" s="6"/>
      <c r="H243" s="6"/>
      <c r="I243" s="55"/>
      <c r="J243" s="12"/>
      <c r="K243" s="20"/>
      <c r="L243" s="20"/>
      <c r="M243" s="20"/>
      <c r="N243" s="20"/>
      <c r="O243" s="20"/>
      <c r="P243" s="20"/>
      <c r="Q243" s="56"/>
      <c r="R243" s="57"/>
      <c r="S243" s="58"/>
      <c r="T243" s="20"/>
      <c r="U243" s="20"/>
      <c r="V243" s="56"/>
      <c r="W243" s="20"/>
      <c r="X243" s="20"/>
      <c r="Y243" s="17"/>
      <c r="Z243" s="20"/>
    </row>
    <row r="244" spans="3:26">
      <c r="C244" s="6"/>
      <c r="D244" s="48"/>
      <c r="E244" s="41"/>
      <c r="F244" s="6"/>
      <c r="H244" s="6"/>
      <c r="I244" s="55"/>
      <c r="J244" s="12"/>
      <c r="K244" s="20"/>
      <c r="L244" s="20"/>
      <c r="M244" s="20"/>
      <c r="N244" s="20"/>
      <c r="O244" s="20"/>
      <c r="P244" s="20"/>
      <c r="Q244" s="56"/>
      <c r="R244" s="57"/>
      <c r="S244" s="58"/>
      <c r="T244" s="20"/>
      <c r="U244" s="20"/>
      <c r="V244" s="56"/>
      <c r="W244" s="20"/>
      <c r="X244" s="20"/>
      <c r="Y244" s="17"/>
      <c r="Z244" s="20"/>
    </row>
    <row r="245" spans="3:26">
      <c r="C245" s="6"/>
      <c r="D245" s="48"/>
      <c r="E245" s="41"/>
      <c r="F245" s="6"/>
      <c r="H245" s="6"/>
      <c r="I245" s="55"/>
      <c r="J245" s="12"/>
      <c r="K245" s="20"/>
      <c r="L245" s="20"/>
      <c r="M245" s="20"/>
      <c r="N245" s="20"/>
      <c r="O245" s="20"/>
      <c r="P245" s="20"/>
      <c r="Q245" s="56"/>
      <c r="R245" s="57"/>
      <c r="S245" s="58"/>
      <c r="T245" s="20"/>
      <c r="U245" s="20"/>
      <c r="V245" s="56"/>
      <c r="W245" s="20"/>
      <c r="X245" s="20"/>
      <c r="Y245" s="17"/>
      <c r="Z245" s="20"/>
    </row>
    <row r="246" spans="3:26">
      <c r="C246" s="6"/>
      <c r="D246" s="48"/>
      <c r="E246" s="41"/>
      <c r="F246" s="6"/>
      <c r="H246" s="6"/>
      <c r="I246" s="55"/>
      <c r="J246" s="12"/>
      <c r="K246" s="20"/>
      <c r="L246" s="20"/>
      <c r="M246" s="20"/>
      <c r="N246" s="20"/>
      <c r="O246" s="20"/>
      <c r="P246" s="20"/>
      <c r="Q246" s="56"/>
      <c r="R246" s="57"/>
      <c r="S246" s="58"/>
      <c r="T246" s="20"/>
      <c r="U246" s="20"/>
      <c r="V246" s="56"/>
      <c r="W246" s="20"/>
      <c r="X246" s="20"/>
      <c r="Y246" s="17"/>
      <c r="Z246" s="20"/>
    </row>
    <row r="247" spans="3:26">
      <c r="C247" s="6"/>
      <c r="D247" s="48"/>
      <c r="E247" s="41"/>
      <c r="F247" s="6"/>
      <c r="H247" s="6"/>
      <c r="I247" s="55"/>
      <c r="J247" s="12"/>
      <c r="K247" s="20"/>
      <c r="L247" s="20"/>
      <c r="M247" s="20"/>
      <c r="N247" s="20"/>
      <c r="O247" s="20"/>
      <c r="P247" s="20"/>
      <c r="Q247" s="56"/>
      <c r="R247" s="57"/>
      <c r="S247" s="58"/>
      <c r="T247" s="20"/>
      <c r="U247" s="20"/>
      <c r="V247" s="56"/>
      <c r="W247" s="20"/>
      <c r="X247" s="20"/>
      <c r="Y247" s="17"/>
      <c r="Z247" s="20"/>
    </row>
    <row r="248" spans="3:26">
      <c r="C248" s="6"/>
      <c r="D248" s="48"/>
      <c r="E248" s="41"/>
      <c r="F248" s="6"/>
      <c r="H248" s="6"/>
      <c r="I248" s="55"/>
      <c r="J248" s="12"/>
      <c r="K248" s="20"/>
      <c r="L248" s="20"/>
      <c r="M248" s="20"/>
      <c r="N248" s="20"/>
      <c r="O248" s="20"/>
      <c r="P248" s="20"/>
      <c r="Q248" s="56"/>
      <c r="R248" s="57"/>
      <c r="S248" s="58"/>
      <c r="T248" s="20"/>
      <c r="U248" s="20"/>
      <c r="V248" s="56"/>
      <c r="W248" s="20"/>
      <c r="X248" s="20"/>
      <c r="Y248" s="17"/>
      <c r="Z248" s="20"/>
    </row>
    <row r="249" spans="3:26">
      <c r="C249" s="6"/>
      <c r="D249" s="48"/>
      <c r="E249" s="41"/>
      <c r="F249" s="6"/>
      <c r="H249" s="6"/>
      <c r="I249" s="55"/>
      <c r="J249" s="12"/>
      <c r="K249" s="20"/>
      <c r="L249" s="20"/>
      <c r="M249" s="20"/>
      <c r="N249" s="20"/>
      <c r="O249" s="20"/>
      <c r="P249" s="20"/>
      <c r="Q249" s="56"/>
      <c r="R249" s="57"/>
      <c r="S249" s="58"/>
      <c r="T249" s="20"/>
      <c r="U249" s="20"/>
      <c r="V249" s="56"/>
      <c r="W249" s="20"/>
      <c r="X249" s="20"/>
      <c r="Y249" s="17"/>
      <c r="Z249" s="20"/>
    </row>
    <row r="250" spans="3:26">
      <c r="C250" s="6"/>
      <c r="D250" s="48"/>
      <c r="E250" s="41"/>
      <c r="F250" s="6"/>
      <c r="H250" s="6"/>
      <c r="I250" s="55"/>
      <c r="J250" s="12"/>
      <c r="K250" s="20"/>
      <c r="L250" s="20"/>
      <c r="M250" s="20"/>
      <c r="N250" s="20"/>
      <c r="O250" s="20"/>
      <c r="P250" s="20"/>
      <c r="Q250" s="56"/>
      <c r="R250" s="57"/>
      <c r="S250" s="58"/>
      <c r="T250" s="20"/>
      <c r="U250" s="20"/>
      <c r="V250" s="56"/>
      <c r="W250" s="20"/>
      <c r="X250" s="20"/>
      <c r="Y250" s="17"/>
      <c r="Z250" s="20"/>
    </row>
    <row r="251" spans="3:26">
      <c r="C251" s="6"/>
      <c r="D251" s="48"/>
      <c r="E251" s="41"/>
      <c r="F251" s="6"/>
      <c r="H251" s="6"/>
      <c r="I251" s="55"/>
      <c r="J251" s="12"/>
      <c r="K251" s="20"/>
      <c r="L251" s="20"/>
      <c r="M251" s="20"/>
      <c r="N251" s="20"/>
      <c r="O251" s="20"/>
      <c r="P251" s="20"/>
      <c r="Q251" s="56"/>
      <c r="R251" s="57"/>
      <c r="S251" s="58"/>
      <c r="T251" s="20"/>
      <c r="U251" s="20"/>
      <c r="V251" s="56"/>
      <c r="W251" s="20"/>
      <c r="X251" s="20"/>
      <c r="Y251" s="17"/>
      <c r="Z251" s="20"/>
    </row>
    <row r="252" spans="3:26">
      <c r="C252" s="6"/>
      <c r="D252" s="48"/>
      <c r="E252" s="41"/>
      <c r="F252" s="6"/>
      <c r="H252" s="6"/>
      <c r="I252" s="55"/>
      <c r="J252" s="12"/>
      <c r="K252" s="20"/>
      <c r="L252" s="20"/>
      <c r="M252" s="20"/>
      <c r="N252" s="20"/>
      <c r="O252" s="20"/>
      <c r="P252" s="20"/>
      <c r="Q252" s="56"/>
      <c r="R252" s="57"/>
      <c r="S252" s="58"/>
      <c r="T252" s="20"/>
      <c r="U252" s="20"/>
      <c r="V252" s="56"/>
      <c r="W252" s="20"/>
      <c r="X252" s="20"/>
      <c r="Y252" s="17"/>
      <c r="Z252" s="20"/>
    </row>
    <row r="253" spans="3:26">
      <c r="C253" s="6"/>
      <c r="D253" s="48"/>
      <c r="E253" s="41"/>
      <c r="F253" s="6"/>
      <c r="H253" s="6"/>
      <c r="I253" s="55"/>
      <c r="J253" s="12"/>
      <c r="K253" s="20"/>
      <c r="L253" s="20"/>
      <c r="M253" s="20"/>
      <c r="N253" s="20"/>
      <c r="O253" s="20"/>
      <c r="P253" s="20"/>
      <c r="Q253" s="56"/>
      <c r="R253" s="57"/>
      <c r="S253" s="58"/>
      <c r="T253" s="20"/>
      <c r="U253" s="20"/>
      <c r="V253" s="56"/>
      <c r="W253" s="20"/>
      <c r="X253" s="20"/>
      <c r="Y253" s="17"/>
      <c r="Z253" s="20"/>
    </row>
    <row r="254" spans="3:26">
      <c r="C254" s="6"/>
      <c r="D254" s="48"/>
      <c r="E254" s="41"/>
      <c r="F254" s="6"/>
      <c r="H254" s="6"/>
      <c r="I254" s="55"/>
      <c r="J254" s="12"/>
      <c r="K254" s="20"/>
      <c r="L254" s="20"/>
      <c r="M254" s="20"/>
      <c r="N254" s="20"/>
      <c r="O254" s="20"/>
      <c r="P254" s="20"/>
      <c r="Q254" s="56"/>
      <c r="R254" s="57"/>
      <c r="S254" s="58"/>
      <c r="T254" s="20"/>
      <c r="U254" s="20"/>
      <c r="V254" s="56"/>
      <c r="W254" s="20"/>
      <c r="X254" s="20"/>
      <c r="Y254" s="17"/>
      <c r="Z254" s="20"/>
    </row>
    <row r="255" spans="3:26">
      <c r="C255" s="6"/>
      <c r="D255" s="48"/>
      <c r="E255" s="41"/>
      <c r="F255" s="6"/>
      <c r="H255" s="6"/>
      <c r="I255" s="55"/>
      <c r="J255" s="12"/>
      <c r="K255" s="20"/>
      <c r="L255" s="20"/>
      <c r="M255" s="20"/>
      <c r="N255" s="20"/>
      <c r="O255" s="20"/>
      <c r="P255" s="20"/>
      <c r="Q255" s="56"/>
      <c r="R255" s="57"/>
      <c r="S255" s="58"/>
      <c r="T255" s="20"/>
      <c r="U255" s="20"/>
      <c r="V255" s="56"/>
      <c r="W255" s="20"/>
      <c r="X255" s="20"/>
      <c r="Y255" s="17"/>
      <c r="Z255" s="20"/>
    </row>
    <row r="256" spans="3:26">
      <c r="C256" s="6"/>
      <c r="D256" s="48"/>
      <c r="E256" s="41"/>
      <c r="F256" s="6"/>
      <c r="H256" s="6"/>
      <c r="I256" s="55"/>
      <c r="J256" s="12"/>
      <c r="K256" s="20"/>
      <c r="L256" s="20"/>
      <c r="M256" s="20"/>
      <c r="N256" s="20"/>
      <c r="O256" s="20"/>
      <c r="P256" s="20"/>
      <c r="Q256" s="56"/>
      <c r="R256" s="57"/>
      <c r="S256" s="58"/>
      <c r="T256" s="20"/>
      <c r="U256" s="20"/>
      <c r="V256" s="56"/>
      <c r="W256" s="20"/>
      <c r="X256" s="20"/>
      <c r="Y256" s="17"/>
      <c r="Z256" s="20"/>
    </row>
    <row r="257" spans="3:26">
      <c r="C257" s="6"/>
      <c r="D257" s="48"/>
      <c r="E257" s="41"/>
      <c r="F257" s="6"/>
      <c r="H257" s="6"/>
      <c r="I257" s="55"/>
      <c r="J257" s="12"/>
      <c r="K257" s="20"/>
      <c r="L257" s="20"/>
      <c r="M257" s="20"/>
      <c r="N257" s="20"/>
      <c r="O257" s="20"/>
      <c r="P257" s="20"/>
      <c r="Q257" s="56"/>
      <c r="R257" s="57"/>
      <c r="S257" s="58"/>
      <c r="T257" s="20"/>
      <c r="U257" s="20"/>
      <c r="V257" s="56"/>
      <c r="W257" s="20"/>
      <c r="X257" s="20"/>
      <c r="Y257" s="17"/>
      <c r="Z257" s="20"/>
    </row>
    <row r="258" spans="3:26">
      <c r="C258" s="6"/>
      <c r="D258" s="48"/>
      <c r="E258" s="41"/>
      <c r="F258" s="6"/>
      <c r="H258" s="6"/>
      <c r="I258" s="55"/>
      <c r="J258" s="12"/>
      <c r="K258" s="20"/>
      <c r="L258" s="20"/>
      <c r="M258" s="20"/>
      <c r="N258" s="20"/>
      <c r="O258" s="20"/>
      <c r="P258" s="20"/>
      <c r="Q258" s="56"/>
      <c r="R258" s="57"/>
      <c r="S258" s="58"/>
      <c r="T258" s="20"/>
      <c r="U258" s="20"/>
      <c r="V258" s="56"/>
      <c r="W258" s="20"/>
      <c r="X258" s="20"/>
      <c r="Y258" s="17"/>
      <c r="Z258" s="20"/>
    </row>
    <row r="259" spans="3:26">
      <c r="C259" s="6"/>
      <c r="D259" s="48"/>
      <c r="E259" s="41"/>
      <c r="F259" s="6"/>
      <c r="H259" s="6"/>
      <c r="I259" s="55"/>
      <c r="J259" s="12"/>
      <c r="K259" s="20"/>
      <c r="L259" s="20"/>
      <c r="M259" s="20"/>
      <c r="N259" s="20"/>
      <c r="O259" s="20"/>
      <c r="P259" s="20"/>
      <c r="Q259" s="56"/>
      <c r="R259" s="57"/>
      <c r="S259" s="58"/>
      <c r="T259" s="20"/>
      <c r="U259" s="20"/>
      <c r="V259" s="56"/>
      <c r="W259" s="20"/>
      <c r="X259" s="20"/>
      <c r="Y259" s="17"/>
      <c r="Z259" s="20"/>
    </row>
    <row r="260" spans="3:26">
      <c r="C260" s="6"/>
      <c r="D260" s="48"/>
      <c r="E260" s="41"/>
      <c r="F260" s="6"/>
      <c r="H260" s="6"/>
      <c r="I260" s="55"/>
      <c r="J260" s="12"/>
      <c r="K260" s="20"/>
      <c r="L260" s="20"/>
      <c r="M260" s="20"/>
      <c r="N260" s="20"/>
      <c r="O260" s="20"/>
      <c r="P260" s="20"/>
      <c r="Q260" s="56"/>
      <c r="R260" s="57"/>
      <c r="S260" s="58"/>
      <c r="T260" s="20"/>
      <c r="U260" s="20"/>
      <c r="V260" s="56"/>
      <c r="W260" s="20"/>
      <c r="X260" s="20"/>
      <c r="Y260" s="17"/>
      <c r="Z260" s="20"/>
    </row>
    <row r="261" spans="3:26">
      <c r="C261" s="6"/>
      <c r="D261" s="48"/>
      <c r="E261" s="41"/>
      <c r="F261" s="6"/>
      <c r="H261" s="6"/>
      <c r="I261" s="55"/>
      <c r="J261" s="12"/>
      <c r="K261" s="20"/>
      <c r="L261" s="20"/>
      <c r="M261" s="20"/>
      <c r="N261" s="20"/>
      <c r="O261" s="20"/>
      <c r="P261" s="20"/>
      <c r="Q261" s="56"/>
      <c r="R261" s="57"/>
      <c r="S261" s="58"/>
      <c r="T261" s="20"/>
      <c r="U261" s="20"/>
      <c r="V261" s="56"/>
      <c r="W261" s="20"/>
      <c r="X261" s="20"/>
      <c r="Y261" s="17"/>
      <c r="Z261" s="20"/>
    </row>
    <row r="262" spans="3:26">
      <c r="C262" s="6"/>
      <c r="D262" s="48"/>
      <c r="E262" s="41"/>
      <c r="F262" s="6"/>
      <c r="H262" s="6"/>
      <c r="I262" s="55"/>
      <c r="J262" s="12"/>
      <c r="K262" s="20"/>
      <c r="L262" s="20"/>
      <c r="M262" s="20"/>
      <c r="N262" s="20"/>
      <c r="O262" s="20"/>
      <c r="P262" s="20"/>
      <c r="Q262" s="56"/>
      <c r="R262" s="57"/>
      <c r="S262" s="58"/>
      <c r="T262" s="20"/>
      <c r="U262" s="20"/>
      <c r="V262" s="56"/>
      <c r="W262" s="20"/>
      <c r="X262" s="20"/>
      <c r="Y262" s="17"/>
      <c r="Z262" s="20"/>
    </row>
    <row r="263" spans="3:26">
      <c r="C263" s="6"/>
      <c r="D263" s="48"/>
      <c r="E263" s="41"/>
      <c r="F263" s="6"/>
      <c r="H263" s="6"/>
      <c r="I263" s="55"/>
      <c r="J263" s="12"/>
      <c r="K263" s="20"/>
      <c r="L263" s="20"/>
      <c r="M263" s="20"/>
      <c r="N263" s="20"/>
      <c r="O263" s="20"/>
      <c r="P263" s="20"/>
      <c r="Q263" s="56"/>
      <c r="R263" s="57"/>
      <c r="S263" s="58"/>
      <c r="T263" s="20"/>
      <c r="U263" s="20"/>
      <c r="V263" s="56"/>
      <c r="W263" s="20"/>
      <c r="X263" s="20"/>
      <c r="Y263" s="17"/>
      <c r="Z263" s="20"/>
    </row>
    <row r="264" spans="3:26">
      <c r="C264" s="6"/>
      <c r="D264" s="48"/>
      <c r="E264" s="41"/>
      <c r="F264" s="6"/>
      <c r="H264" s="6"/>
      <c r="I264" s="55"/>
      <c r="J264" s="12"/>
      <c r="K264" s="20"/>
      <c r="L264" s="20"/>
      <c r="M264" s="20"/>
      <c r="N264" s="20"/>
      <c r="O264" s="20"/>
      <c r="P264" s="20"/>
      <c r="Q264" s="56"/>
      <c r="R264" s="57"/>
      <c r="S264" s="58"/>
      <c r="T264" s="20"/>
      <c r="U264" s="20"/>
      <c r="V264" s="56"/>
      <c r="W264" s="20"/>
      <c r="X264" s="20"/>
      <c r="Y264" s="17"/>
      <c r="Z264" s="20"/>
    </row>
    <row r="265" spans="3:26">
      <c r="C265" s="6"/>
      <c r="D265" s="48"/>
      <c r="E265" s="41"/>
      <c r="F265" s="6"/>
      <c r="H265" s="6"/>
      <c r="I265" s="55"/>
      <c r="J265" s="12"/>
      <c r="K265" s="20"/>
      <c r="L265" s="20"/>
      <c r="M265" s="20"/>
      <c r="N265" s="20"/>
      <c r="O265" s="20"/>
      <c r="P265" s="20"/>
      <c r="Q265" s="56"/>
      <c r="R265" s="57"/>
      <c r="S265" s="58"/>
      <c r="T265" s="20"/>
      <c r="U265" s="20"/>
      <c r="V265" s="56"/>
      <c r="W265" s="20"/>
      <c r="X265" s="20"/>
      <c r="Y265" s="17"/>
      <c r="Z265" s="20"/>
    </row>
    <row r="266" spans="3:26">
      <c r="C266" s="6"/>
      <c r="D266" s="48"/>
      <c r="E266" s="41"/>
      <c r="F266" s="6"/>
      <c r="H266" s="6"/>
      <c r="I266" s="55"/>
      <c r="J266" s="12"/>
      <c r="K266" s="20"/>
      <c r="L266" s="20"/>
      <c r="M266" s="20"/>
      <c r="N266" s="20"/>
      <c r="O266" s="20"/>
      <c r="P266" s="20"/>
      <c r="Q266" s="56"/>
      <c r="R266" s="57"/>
      <c r="S266" s="58"/>
      <c r="T266" s="20"/>
      <c r="U266" s="20"/>
      <c r="V266" s="56"/>
      <c r="W266" s="20"/>
      <c r="X266" s="20"/>
      <c r="Y266" s="17"/>
      <c r="Z266" s="20"/>
    </row>
    <row r="267" spans="3:26">
      <c r="C267" s="6"/>
      <c r="D267" s="48"/>
      <c r="E267" s="41"/>
      <c r="F267" s="6"/>
      <c r="H267" s="6"/>
      <c r="I267" s="55"/>
      <c r="J267" s="12"/>
      <c r="K267" s="20"/>
      <c r="L267" s="20"/>
      <c r="M267" s="20"/>
      <c r="N267" s="20"/>
      <c r="O267" s="20"/>
      <c r="P267" s="20"/>
      <c r="Q267" s="56"/>
      <c r="R267" s="57"/>
      <c r="S267" s="58"/>
      <c r="T267" s="20"/>
      <c r="U267" s="20"/>
      <c r="V267" s="56"/>
      <c r="W267" s="20"/>
      <c r="X267" s="20"/>
      <c r="Y267" s="17"/>
      <c r="Z267" s="20"/>
    </row>
    <row r="268" spans="3:26">
      <c r="C268" s="6"/>
      <c r="D268" s="48"/>
      <c r="E268" s="41"/>
      <c r="F268" s="6"/>
      <c r="H268" s="6"/>
      <c r="I268" s="55"/>
      <c r="J268" s="12"/>
      <c r="K268" s="20"/>
      <c r="L268" s="20"/>
      <c r="M268" s="20"/>
      <c r="N268" s="20"/>
      <c r="O268" s="20"/>
      <c r="P268" s="20"/>
      <c r="Q268" s="56"/>
      <c r="R268" s="57"/>
      <c r="S268" s="58"/>
      <c r="T268" s="20"/>
      <c r="U268" s="20"/>
      <c r="V268" s="56"/>
      <c r="W268" s="20"/>
      <c r="X268" s="20"/>
      <c r="Y268" s="17"/>
      <c r="Z268" s="20"/>
    </row>
    <row r="269" spans="3:26">
      <c r="C269" s="6"/>
      <c r="D269" s="48"/>
      <c r="E269" s="41"/>
      <c r="F269" s="6"/>
      <c r="H269" s="6"/>
      <c r="I269" s="55"/>
      <c r="J269" s="12"/>
      <c r="K269" s="20"/>
      <c r="L269" s="20"/>
      <c r="M269" s="20"/>
      <c r="N269" s="20"/>
      <c r="O269" s="20"/>
      <c r="P269" s="20"/>
      <c r="Q269" s="56"/>
      <c r="R269" s="57"/>
      <c r="S269" s="58"/>
      <c r="T269" s="20"/>
      <c r="U269" s="20"/>
      <c r="V269" s="56"/>
      <c r="W269" s="20"/>
      <c r="X269" s="20"/>
      <c r="Y269" s="17"/>
      <c r="Z269" s="20"/>
    </row>
    <row r="270" spans="3:26">
      <c r="C270" s="6"/>
      <c r="D270" s="48"/>
      <c r="E270" s="41"/>
      <c r="F270" s="6"/>
      <c r="H270" s="6"/>
      <c r="I270" s="55"/>
      <c r="J270" s="12"/>
      <c r="K270" s="20"/>
      <c r="L270" s="20"/>
      <c r="M270" s="20"/>
      <c r="N270" s="20"/>
      <c r="O270" s="20"/>
      <c r="P270" s="20"/>
      <c r="Q270" s="56"/>
      <c r="R270" s="57"/>
      <c r="S270" s="58"/>
      <c r="T270" s="20"/>
      <c r="U270" s="20"/>
      <c r="V270" s="56"/>
      <c r="W270" s="20"/>
      <c r="X270" s="20"/>
      <c r="Y270" s="17"/>
      <c r="Z270" s="20"/>
    </row>
    <row r="271" spans="3:26">
      <c r="C271" s="6"/>
      <c r="D271" s="48"/>
      <c r="E271" s="41"/>
      <c r="F271" s="6"/>
      <c r="H271" s="6"/>
      <c r="I271" s="55"/>
      <c r="J271" s="12"/>
      <c r="K271" s="20"/>
      <c r="L271" s="20"/>
      <c r="M271" s="20"/>
      <c r="N271" s="20"/>
      <c r="O271" s="20"/>
      <c r="P271" s="20"/>
      <c r="Q271" s="56"/>
      <c r="R271" s="57"/>
      <c r="S271" s="58"/>
      <c r="T271" s="20"/>
      <c r="U271" s="20"/>
      <c r="V271" s="56"/>
      <c r="W271" s="20"/>
      <c r="X271" s="20"/>
      <c r="Y271" s="17"/>
      <c r="Z271" s="20"/>
    </row>
    <row r="272" spans="3:26">
      <c r="C272" s="6"/>
      <c r="D272" s="48"/>
      <c r="E272" s="41"/>
      <c r="F272" s="6"/>
      <c r="H272" s="6"/>
      <c r="I272" s="55"/>
      <c r="J272" s="12"/>
      <c r="K272" s="20"/>
      <c r="L272" s="20"/>
      <c r="M272" s="20"/>
      <c r="N272" s="20"/>
      <c r="O272" s="20"/>
      <c r="P272" s="20"/>
      <c r="Q272" s="56"/>
      <c r="R272" s="57"/>
      <c r="S272" s="58"/>
      <c r="T272" s="20"/>
      <c r="U272" s="20"/>
      <c r="V272" s="56"/>
      <c r="W272" s="20"/>
      <c r="X272" s="20"/>
      <c r="Y272" s="17"/>
      <c r="Z272" s="20"/>
    </row>
    <row r="273" spans="3:26">
      <c r="C273" s="6"/>
      <c r="D273" s="48"/>
      <c r="E273" s="41"/>
      <c r="F273" s="6"/>
      <c r="H273" s="6"/>
      <c r="I273" s="55"/>
      <c r="J273" s="12"/>
      <c r="K273" s="20"/>
      <c r="L273" s="20"/>
      <c r="M273" s="20"/>
      <c r="N273" s="20"/>
      <c r="O273" s="20"/>
      <c r="P273" s="20"/>
      <c r="Q273" s="56"/>
      <c r="R273" s="57"/>
      <c r="S273" s="58"/>
      <c r="T273" s="20"/>
      <c r="U273" s="20"/>
      <c r="V273" s="56"/>
      <c r="W273" s="20"/>
      <c r="X273" s="20"/>
      <c r="Y273" s="17"/>
      <c r="Z273" s="20"/>
    </row>
    <row r="274" spans="3:26">
      <c r="C274" s="6"/>
      <c r="D274" s="48"/>
      <c r="E274" s="41"/>
      <c r="F274" s="6"/>
      <c r="H274" s="6"/>
      <c r="I274" s="55"/>
      <c r="J274" s="12"/>
      <c r="K274" s="20"/>
      <c r="L274" s="20"/>
      <c r="M274" s="20"/>
      <c r="N274" s="20"/>
      <c r="O274" s="20"/>
      <c r="P274" s="20"/>
      <c r="Q274" s="56"/>
      <c r="R274" s="57"/>
      <c r="S274" s="58"/>
      <c r="T274" s="20"/>
      <c r="U274" s="20"/>
      <c r="V274" s="56"/>
      <c r="W274" s="20"/>
      <c r="X274" s="20"/>
      <c r="Y274" s="17"/>
      <c r="Z274" s="20"/>
    </row>
    <row r="275" spans="3:26">
      <c r="C275" s="6"/>
      <c r="D275" s="48"/>
      <c r="E275" s="41"/>
      <c r="F275" s="6"/>
      <c r="H275" s="6"/>
      <c r="I275" s="55"/>
      <c r="J275" s="12"/>
      <c r="K275" s="20"/>
      <c r="L275" s="20"/>
      <c r="M275" s="20"/>
      <c r="N275" s="20"/>
      <c r="O275" s="20"/>
      <c r="P275" s="20"/>
      <c r="Q275" s="56"/>
      <c r="R275" s="57"/>
      <c r="S275" s="58"/>
      <c r="T275" s="20"/>
      <c r="U275" s="20"/>
      <c r="V275" s="56"/>
      <c r="W275" s="20"/>
      <c r="X275" s="20"/>
      <c r="Y275" s="17"/>
      <c r="Z275" s="20"/>
    </row>
    <row r="276" spans="3:26">
      <c r="C276" s="6"/>
      <c r="D276" s="48"/>
      <c r="E276" s="41"/>
      <c r="F276" s="6"/>
      <c r="H276" s="6"/>
      <c r="I276" s="55"/>
      <c r="J276" s="12"/>
      <c r="K276" s="20"/>
      <c r="L276" s="20"/>
      <c r="M276" s="20"/>
      <c r="N276" s="20"/>
      <c r="O276" s="20"/>
      <c r="P276" s="20"/>
      <c r="Q276" s="56"/>
      <c r="R276" s="57"/>
      <c r="S276" s="58"/>
      <c r="T276" s="20"/>
      <c r="U276" s="20"/>
      <c r="V276" s="56"/>
      <c r="W276" s="20"/>
      <c r="X276" s="20"/>
      <c r="Y276" s="17"/>
      <c r="Z276" s="20"/>
    </row>
    <row r="277" spans="3:26">
      <c r="C277" s="6"/>
      <c r="D277" s="48"/>
      <c r="E277" s="41"/>
      <c r="F277" s="6"/>
      <c r="H277" s="6"/>
      <c r="I277" s="55"/>
      <c r="J277" s="12"/>
      <c r="K277" s="20"/>
      <c r="L277" s="20"/>
      <c r="M277" s="20"/>
      <c r="N277" s="20"/>
      <c r="O277" s="20"/>
      <c r="P277" s="20"/>
      <c r="Q277" s="56"/>
      <c r="R277" s="57"/>
      <c r="S277" s="58"/>
      <c r="T277" s="20"/>
      <c r="U277" s="20"/>
      <c r="V277" s="56"/>
      <c r="W277" s="20"/>
      <c r="X277" s="20"/>
      <c r="Y277" s="17"/>
      <c r="Z277" s="20"/>
    </row>
    <row r="278" spans="3:26">
      <c r="C278" s="6"/>
      <c r="D278" s="48"/>
      <c r="E278" s="41"/>
      <c r="F278" s="6"/>
      <c r="H278" s="6"/>
      <c r="I278" s="55"/>
      <c r="J278" s="12"/>
      <c r="K278" s="20"/>
      <c r="L278" s="20"/>
      <c r="M278" s="20"/>
      <c r="N278" s="20"/>
      <c r="O278" s="20"/>
      <c r="P278" s="20"/>
      <c r="Q278" s="56"/>
      <c r="R278" s="57"/>
      <c r="S278" s="58"/>
      <c r="T278" s="20"/>
      <c r="U278" s="20"/>
      <c r="V278" s="56"/>
      <c r="W278" s="20"/>
      <c r="X278" s="20"/>
      <c r="Y278" s="17"/>
      <c r="Z278" s="20"/>
    </row>
    <row r="279" spans="3:26">
      <c r="C279" s="6"/>
      <c r="D279" s="48"/>
      <c r="E279" s="41"/>
      <c r="F279" s="6"/>
      <c r="H279" s="6"/>
      <c r="I279" s="55"/>
      <c r="J279" s="12"/>
      <c r="K279" s="20"/>
      <c r="L279" s="20"/>
      <c r="M279" s="20"/>
      <c r="N279" s="20"/>
      <c r="O279" s="20"/>
      <c r="P279" s="20"/>
      <c r="Q279" s="56"/>
      <c r="R279" s="57"/>
      <c r="S279" s="58"/>
      <c r="T279" s="20"/>
      <c r="U279" s="20"/>
      <c r="V279" s="56"/>
      <c r="W279" s="20"/>
      <c r="X279" s="20"/>
      <c r="Y279" s="17"/>
      <c r="Z279" s="20"/>
    </row>
    <row r="280" spans="3:26">
      <c r="C280" s="6"/>
      <c r="D280" s="48"/>
      <c r="E280" s="41"/>
      <c r="F280" s="6"/>
      <c r="H280" s="6"/>
      <c r="I280" s="55"/>
      <c r="J280" s="12"/>
      <c r="K280" s="20"/>
      <c r="L280" s="20"/>
      <c r="M280" s="20"/>
      <c r="N280" s="20"/>
      <c r="O280" s="20"/>
      <c r="P280" s="20"/>
      <c r="Q280" s="56"/>
      <c r="R280" s="57"/>
      <c r="S280" s="58"/>
      <c r="T280" s="20"/>
      <c r="U280" s="20"/>
      <c r="V280" s="56"/>
      <c r="W280" s="20"/>
      <c r="X280" s="20"/>
      <c r="Y280" s="17"/>
      <c r="Z280" s="20"/>
    </row>
    <row r="281" spans="3:26">
      <c r="C281" s="6"/>
      <c r="D281" s="48"/>
      <c r="E281" s="41"/>
      <c r="F281" s="6"/>
      <c r="H281" s="6"/>
      <c r="I281" s="55"/>
      <c r="J281" s="12"/>
      <c r="K281" s="20"/>
      <c r="L281" s="20"/>
      <c r="M281" s="20"/>
      <c r="N281" s="20"/>
      <c r="O281" s="20"/>
      <c r="P281" s="20"/>
      <c r="Q281" s="56"/>
      <c r="R281" s="57"/>
      <c r="S281" s="58"/>
      <c r="T281" s="20"/>
      <c r="U281" s="20"/>
      <c r="V281" s="56"/>
      <c r="W281" s="20"/>
      <c r="X281" s="20"/>
      <c r="Y281" s="17"/>
      <c r="Z281" s="20"/>
    </row>
    <row r="282" spans="3:26">
      <c r="C282" s="6"/>
      <c r="D282" s="48"/>
      <c r="E282" s="41"/>
      <c r="F282" s="6"/>
      <c r="H282" s="6"/>
      <c r="I282" s="55"/>
      <c r="J282" s="12"/>
      <c r="K282" s="20"/>
      <c r="L282" s="20"/>
      <c r="M282" s="20"/>
      <c r="N282" s="20"/>
      <c r="O282" s="20"/>
      <c r="P282" s="20"/>
      <c r="Q282" s="56"/>
      <c r="R282" s="57"/>
      <c r="S282" s="58"/>
      <c r="T282" s="20"/>
      <c r="U282" s="20"/>
      <c r="V282" s="56"/>
      <c r="W282" s="20"/>
      <c r="X282" s="20"/>
      <c r="Y282" s="17"/>
      <c r="Z282" s="20"/>
    </row>
    <row r="283" spans="3:26">
      <c r="C283" s="6"/>
      <c r="D283" s="48"/>
      <c r="E283" s="41"/>
      <c r="F283" s="6"/>
      <c r="H283" s="6"/>
      <c r="I283" s="55"/>
      <c r="J283" s="12"/>
      <c r="K283" s="20"/>
      <c r="L283" s="20"/>
      <c r="M283" s="20"/>
      <c r="N283" s="20"/>
      <c r="O283" s="20"/>
      <c r="P283" s="20"/>
      <c r="Q283" s="56"/>
      <c r="R283" s="57"/>
      <c r="S283" s="58"/>
      <c r="T283" s="20"/>
      <c r="U283" s="20"/>
      <c r="V283" s="56"/>
      <c r="W283" s="20"/>
      <c r="X283" s="20"/>
      <c r="Y283" s="17"/>
      <c r="Z283" s="20"/>
    </row>
    <row r="284" spans="3:26">
      <c r="C284" s="6"/>
      <c r="D284" s="48"/>
      <c r="E284" s="41"/>
      <c r="F284" s="6"/>
      <c r="H284" s="6"/>
      <c r="I284" s="55"/>
      <c r="J284" s="12"/>
      <c r="K284" s="20"/>
      <c r="L284" s="20"/>
      <c r="M284" s="20"/>
      <c r="N284" s="20"/>
      <c r="O284" s="20"/>
      <c r="P284" s="20"/>
      <c r="Q284" s="56"/>
      <c r="R284" s="57"/>
      <c r="S284" s="58"/>
      <c r="T284" s="20"/>
      <c r="U284" s="20"/>
      <c r="V284" s="56"/>
      <c r="W284" s="20"/>
      <c r="X284" s="20"/>
      <c r="Y284" s="17"/>
      <c r="Z284" s="20"/>
    </row>
    <row r="285" spans="3:26">
      <c r="C285" s="6"/>
      <c r="D285" s="48"/>
      <c r="E285" s="41"/>
      <c r="F285" s="6"/>
      <c r="H285" s="6"/>
      <c r="I285" s="55"/>
      <c r="J285" s="12"/>
      <c r="K285" s="20"/>
      <c r="L285" s="20"/>
      <c r="M285" s="20"/>
      <c r="N285" s="20"/>
      <c r="O285" s="20"/>
      <c r="P285" s="20"/>
      <c r="Q285" s="56"/>
      <c r="R285" s="57"/>
      <c r="S285" s="58"/>
      <c r="T285" s="20"/>
      <c r="U285" s="20"/>
      <c r="V285" s="56"/>
      <c r="W285" s="20"/>
      <c r="X285" s="20"/>
      <c r="Y285" s="17"/>
      <c r="Z285" s="20"/>
    </row>
    <row r="286" spans="3:26">
      <c r="C286" s="6"/>
      <c r="D286" s="48"/>
      <c r="E286" s="41"/>
      <c r="F286" s="6"/>
      <c r="H286" s="6"/>
      <c r="I286" s="55"/>
      <c r="J286" s="12"/>
      <c r="K286" s="20"/>
      <c r="L286" s="20"/>
      <c r="M286" s="20"/>
      <c r="N286" s="20"/>
      <c r="O286" s="20"/>
      <c r="P286" s="20"/>
      <c r="Q286" s="56"/>
      <c r="R286" s="57"/>
      <c r="S286" s="58"/>
      <c r="T286" s="20"/>
      <c r="U286" s="20"/>
      <c r="V286" s="56"/>
      <c r="W286" s="20"/>
      <c r="X286" s="20"/>
      <c r="Y286" s="17"/>
      <c r="Z286" s="20"/>
    </row>
    <row r="287" spans="3:26">
      <c r="C287" s="6"/>
      <c r="D287" s="48"/>
      <c r="E287" s="41"/>
      <c r="F287" s="6"/>
      <c r="H287" s="6"/>
      <c r="I287" s="55"/>
      <c r="J287" s="12"/>
      <c r="K287" s="20"/>
      <c r="L287" s="20"/>
      <c r="M287" s="20"/>
      <c r="N287" s="20"/>
      <c r="O287" s="20"/>
      <c r="P287" s="20"/>
      <c r="Q287" s="56"/>
      <c r="R287" s="57"/>
      <c r="S287" s="58"/>
      <c r="T287" s="20"/>
      <c r="U287" s="20"/>
      <c r="V287" s="56"/>
      <c r="W287" s="20"/>
      <c r="X287" s="20"/>
      <c r="Y287" s="17"/>
      <c r="Z287" s="20"/>
    </row>
    <row r="288" spans="3:26">
      <c r="C288" s="6"/>
      <c r="D288" s="48"/>
      <c r="E288" s="41"/>
      <c r="F288" s="6"/>
      <c r="H288" s="6"/>
      <c r="I288" s="55"/>
      <c r="J288" s="12"/>
      <c r="K288" s="20"/>
      <c r="L288" s="20"/>
      <c r="M288" s="20"/>
      <c r="N288" s="20"/>
      <c r="O288" s="20"/>
      <c r="P288" s="20"/>
      <c r="Q288" s="56"/>
      <c r="R288" s="57"/>
      <c r="S288" s="58"/>
      <c r="T288" s="20"/>
      <c r="U288" s="20"/>
      <c r="V288" s="56"/>
      <c r="W288" s="20"/>
      <c r="X288" s="20"/>
      <c r="Y288" s="17"/>
      <c r="Z288" s="20"/>
    </row>
    <row r="289" spans="3:26">
      <c r="C289" s="6"/>
      <c r="D289" s="48"/>
      <c r="E289" s="41"/>
      <c r="F289" s="6"/>
      <c r="H289" s="6"/>
      <c r="I289" s="55"/>
      <c r="J289" s="12"/>
      <c r="K289" s="20"/>
      <c r="L289" s="20"/>
      <c r="M289" s="20"/>
      <c r="N289" s="20"/>
      <c r="O289" s="20"/>
      <c r="P289" s="20"/>
      <c r="Q289" s="56"/>
      <c r="R289" s="57"/>
      <c r="S289" s="58"/>
      <c r="T289" s="20"/>
      <c r="U289" s="20"/>
      <c r="V289" s="56"/>
      <c r="W289" s="20"/>
      <c r="X289" s="20"/>
      <c r="Y289" s="17"/>
      <c r="Z289" s="20"/>
    </row>
    <row r="290" spans="3:26">
      <c r="C290" s="6"/>
      <c r="D290" s="48"/>
      <c r="E290" s="41"/>
      <c r="F290" s="6"/>
      <c r="H290" s="6"/>
      <c r="I290" s="55"/>
      <c r="J290" s="12"/>
      <c r="K290" s="20"/>
      <c r="L290" s="20"/>
      <c r="M290" s="20"/>
      <c r="N290" s="20"/>
      <c r="O290" s="20"/>
      <c r="P290" s="20"/>
      <c r="Q290" s="56"/>
      <c r="R290" s="57"/>
      <c r="S290" s="58"/>
      <c r="T290" s="20"/>
      <c r="U290" s="20"/>
      <c r="V290" s="56"/>
      <c r="W290" s="20"/>
      <c r="X290" s="20"/>
      <c r="Y290" s="17"/>
      <c r="Z290" s="20"/>
    </row>
    <row r="291" spans="3:26">
      <c r="C291" s="6"/>
      <c r="D291" s="48"/>
      <c r="E291" s="41"/>
      <c r="F291" s="6"/>
      <c r="H291" s="6"/>
      <c r="I291" s="55"/>
      <c r="J291" s="12"/>
      <c r="K291" s="20"/>
      <c r="L291" s="20"/>
      <c r="M291" s="20"/>
      <c r="N291" s="20"/>
      <c r="O291" s="20"/>
      <c r="P291" s="20"/>
      <c r="Q291" s="56"/>
      <c r="R291" s="57"/>
      <c r="S291" s="58"/>
      <c r="T291" s="20"/>
      <c r="U291" s="20"/>
      <c r="V291" s="56"/>
      <c r="W291" s="20"/>
      <c r="X291" s="20"/>
      <c r="Y291" s="17"/>
      <c r="Z291" s="20"/>
    </row>
    <row r="292" spans="3:26">
      <c r="C292" s="6"/>
      <c r="D292" s="48"/>
      <c r="E292" s="41"/>
      <c r="F292" s="6"/>
      <c r="H292" s="6"/>
      <c r="I292" s="55"/>
      <c r="J292" s="12"/>
      <c r="K292" s="20"/>
      <c r="L292" s="20"/>
      <c r="M292" s="20"/>
      <c r="N292" s="20"/>
      <c r="O292" s="20"/>
      <c r="P292" s="20"/>
      <c r="Q292" s="56"/>
      <c r="R292" s="57"/>
      <c r="S292" s="58"/>
      <c r="T292" s="20"/>
      <c r="U292" s="20"/>
      <c r="V292" s="56"/>
      <c r="W292" s="20"/>
      <c r="X292" s="20"/>
      <c r="Y292" s="17"/>
      <c r="Z292" s="20"/>
    </row>
    <row r="293" spans="3:26">
      <c r="C293" s="6"/>
      <c r="D293" s="48"/>
      <c r="E293" s="41"/>
      <c r="F293" s="6"/>
      <c r="H293" s="6"/>
      <c r="I293" s="55"/>
      <c r="J293" s="12"/>
      <c r="K293" s="20"/>
      <c r="L293" s="20"/>
      <c r="M293" s="20"/>
      <c r="N293" s="20"/>
      <c r="O293" s="20"/>
      <c r="P293" s="20"/>
      <c r="Q293" s="56"/>
      <c r="R293" s="57"/>
      <c r="S293" s="58"/>
      <c r="T293" s="20"/>
      <c r="U293" s="20"/>
      <c r="V293" s="56"/>
      <c r="W293" s="20"/>
      <c r="X293" s="20"/>
      <c r="Y293" s="17"/>
      <c r="Z293" s="20"/>
    </row>
    <row r="294" spans="3:26">
      <c r="C294" s="6"/>
      <c r="D294" s="48"/>
      <c r="E294" s="41"/>
      <c r="F294" s="6"/>
      <c r="H294" s="6"/>
      <c r="I294" s="55"/>
      <c r="J294" s="12"/>
      <c r="K294" s="20"/>
      <c r="L294" s="20"/>
      <c r="M294" s="20"/>
      <c r="N294" s="20"/>
      <c r="O294" s="20"/>
      <c r="P294" s="20"/>
      <c r="Q294" s="56"/>
      <c r="R294" s="57"/>
      <c r="S294" s="58"/>
      <c r="T294" s="20"/>
      <c r="U294" s="20"/>
      <c r="V294" s="56"/>
      <c r="W294" s="20"/>
      <c r="X294" s="20"/>
      <c r="Y294" s="17"/>
      <c r="Z294" s="20"/>
    </row>
    <row r="295" spans="3:26">
      <c r="C295" s="6"/>
      <c r="D295" s="48"/>
      <c r="E295" s="41"/>
      <c r="F295" s="6"/>
      <c r="H295" s="6"/>
      <c r="I295" s="55"/>
      <c r="J295" s="12"/>
      <c r="K295" s="20"/>
      <c r="L295" s="20"/>
      <c r="M295" s="20"/>
      <c r="N295" s="20"/>
      <c r="O295" s="20"/>
      <c r="P295" s="20"/>
      <c r="Q295" s="56"/>
      <c r="R295" s="57"/>
      <c r="S295" s="58"/>
      <c r="T295" s="20"/>
      <c r="U295" s="20"/>
      <c r="V295" s="56"/>
      <c r="W295" s="20"/>
      <c r="X295" s="20"/>
      <c r="Y295" s="17"/>
      <c r="Z295" s="20"/>
    </row>
    <row r="296" spans="3:26">
      <c r="C296" s="6"/>
      <c r="D296" s="48"/>
      <c r="E296" s="41"/>
      <c r="F296" s="6"/>
      <c r="H296" s="6"/>
      <c r="I296" s="55"/>
      <c r="J296" s="12"/>
      <c r="K296" s="20"/>
      <c r="L296" s="20"/>
      <c r="M296" s="20"/>
      <c r="N296" s="20"/>
      <c r="O296" s="20"/>
      <c r="P296" s="20"/>
      <c r="Q296" s="56"/>
      <c r="R296" s="57"/>
      <c r="S296" s="58"/>
      <c r="T296" s="20"/>
      <c r="U296" s="20"/>
      <c r="V296" s="56"/>
      <c r="W296" s="20"/>
      <c r="X296" s="20"/>
      <c r="Y296" s="17"/>
      <c r="Z296" s="20"/>
    </row>
    <row r="297" spans="3:26">
      <c r="C297" s="6"/>
      <c r="D297" s="48"/>
      <c r="E297" s="41"/>
      <c r="F297" s="6"/>
      <c r="H297" s="6"/>
      <c r="I297" s="55"/>
      <c r="J297" s="12"/>
      <c r="K297" s="20"/>
      <c r="L297" s="20"/>
      <c r="M297" s="20"/>
      <c r="N297" s="20"/>
      <c r="O297" s="20"/>
      <c r="P297" s="20"/>
      <c r="Q297" s="56"/>
      <c r="R297" s="57"/>
      <c r="S297" s="58"/>
      <c r="T297" s="20"/>
      <c r="U297" s="20"/>
      <c r="V297" s="56"/>
      <c r="W297" s="20"/>
      <c r="X297" s="20"/>
      <c r="Y297" s="17"/>
      <c r="Z297" s="20"/>
    </row>
    <row r="298" spans="3:26">
      <c r="C298" s="6"/>
      <c r="D298" s="48"/>
      <c r="E298" s="41"/>
      <c r="F298" s="6"/>
      <c r="H298" s="6"/>
      <c r="I298" s="55"/>
      <c r="J298" s="12"/>
      <c r="K298" s="20"/>
      <c r="L298" s="20"/>
      <c r="M298" s="20"/>
      <c r="N298" s="20"/>
      <c r="O298" s="20"/>
      <c r="P298" s="20"/>
      <c r="Q298" s="56"/>
      <c r="R298" s="57"/>
      <c r="S298" s="58"/>
      <c r="T298" s="20"/>
      <c r="U298" s="20"/>
      <c r="V298" s="56"/>
      <c r="W298" s="20"/>
      <c r="X298" s="20"/>
      <c r="Y298" s="17"/>
      <c r="Z298" s="20"/>
    </row>
    <row r="299" spans="3:26">
      <c r="C299" s="6"/>
      <c r="D299" s="48"/>
      <c r="E299" s="41"/>
      <c r="F299" s="6"/>
      <c r="H299" s="6"/>
      <c r="I299" s="55"/>
      <c r="J299" s="12"/>
      <c r="K299" s="20"/>
      <c r="L299" s="20"/>
      <c r="M299" s="20"/>
      <c r="N299" s="20"/>
      <c r="O299" s="20"/>
      <c r="P299" s="20"/>
      <c r="Q299" s="56"/>
      <c r="R299" s="57"/>
      <c r="S299" s="58"/>
      <c r="T299" s="20"/>
      <c r="U299" s="20"/>
      <c r="V299" s="56"/>
      <c r="W299" s="20"/>
      <c r="X299" s="20"/>
      <c r="Y299" s="17"/>
      <c r="Z299" s="20"/>
    </row>
    <row r="300" spans="3:26">
      <c r="C300" s="6"/>
      <c r="D300" s="48"/>
      <c r="E300" s="41"/>
      <c r="F300" s="6"/>
      <c r="H300" s="6"/>
      <c r="I300" s="55"/>
      <c r="J300" s="12"/>
      <c r="K300" s="20"/>
      <c r="L300" s="20"/>
      <c r="M300" s="20"/>
      <c r="N300" s="20"/>
      <c r="O300" s="20"/>
      <c r="P300" s="20"/>
      <c r="Q300" s="56"/>
      <c r="R300" s="57"/>
      <c r="S300" s="58"/>
      <c r="T300" s="20"/>
      <c r="U300" s="20"/>
      <c r="V300" s="56"/>
      <c r="W300" s="20"/>
      <c r="X300" s="20"/>
      <c r="Y300" s="17"/>
      <c r="Z300" s="20"/>
    </row>
    <row r="301" spans="3:26">
      <c r="C301" s="6"/>
      <c r="D301" s="48"/>
      <c r="E301" s="41"/>
      <c r="F301" s="6"/>
      <c r="H301" s="6"/>
      <c r="I301" s="55"/>
      <c r="J301" s="12"/>
      <c r="K301" s="20"/>
      <c r="L301" s="20"/>
      <c r="M301" s="20"/>
      <c r="N301" s="20"/>
      <c r="O301" s="20"/>
      <c r="P301" s="20"/>
      <c r="Q301" s="56"/>
      <c r="R301" s="57"/>
      <c r="S301" s="58"/>
      <c r="T301" s="20"/>
      <c r="U301" s="20"/>
      <c r="V301" s="56"/>
      <c r="W301" s="20"/>
      <c r="X301" s="20"/>
      <c r="Y301" s="17"/>
      <c r="Z301" s="20"/>
    </row>
    <row r="302" spans="3:26">
      <c r="C302" s="6"/>
      <c r="D302" s="48"/>
      <c r="E302" s="41"/>
      <c r="F302" s="6"/>
      <c r="H302" s="6"/>
      <c r="I302" s="55"/>
      <c r="J302" s="12"/>
      <c r="K302" s="20"/>
      <c r="L302" s="20"/>
      <c r="M302" s="20"/>
      <c r="N302" s="20"/>
      <c r="O302" s="20"/>
      <c r="P302" s="20"/>
      <c r="Q302" s="56"/>
      <c r="R302" s="57"/>
      <c r="S302" s="58"/>
      <c r="T302" s="20"/>
      <c r="U302" s="20"/>
      <c r="V302" s="56"/>
      <c r="W302" s="20"/>
      <c r="X302" s="20"/>
      <c r="Y302" s="17"/>
      <c r="Z302" s="20"/>
    </row>
    <row r="303" spans="3:26">
      <c r="C303" s="6"/>
      <c r="D303" s="48"/>
      <c r="E303" s="41"/>
      <c r="F303" s="6"/>
      <c r="H303" s="6"/>
      <c r="I303" s="55"/>
      <c r="J303" s="12"/>
      <c r="K303" s="20"/>
      <c r="L303" s="20"/>
      <c r="M303" s="20"/>
      <c r="N303" s="20"/>
      <c r="O303" s="20"/>
      <c r="P303" s="20"/>
      <c r="Q303" s="56"/>
      <c r="R303" s="57"/>
      <c r="S303" s="58"/>
      <c r="T303" s="20"/>
      <c r="U303" s="20"/>
      <c r="V303" s="56"/>
      <c r="W303" s="20"/>
      <c r="X303" s="20"/>
      <c r="Y303" s="17"/>
      <c r="Z303" s="20"/>
    </row>
    <row r="304" spans="3:26">
      <c r="C304" s="6"/>
      <c r="D304" s="48"/>
      <c r="E304" s="41"/>
      <c r="F304" s="6"/>
      <c r="H304" s="6"/>
      <c r="I304" s="55"/>
      <c r="J304" s="12"/>
      <c r="K304" s="20"/>
      <c r="L304" s="20"/>
      <c r="M304" s="20"/>
      <c r="N304" s="20"/>
      <c r="O304" s="20"/>
      <c r="P304" s="20"/>
      <c r="Q304" s="56"/>
      <c r="R304" s="57"/>
      <c r="S304" s="58"/>
      <c r="T304" s="20"/>
      <c r="U304" s="20"/>
      <c r="V304" s="56"/>
      <c r="W304" s="20"/>
      <c r="X304" s="20"/>
      <c r="Y304" s="17"/>
      <c r="Z304" s="20"/>
    </row>
    <row r="305" spans="3:26">
      <c r="C305" s="6"/>
      <c r="D305" s="48"/>
      <c r="E305" s="41"/>
      <c r="F305" s="6"/>
      <c r="H305" s="6"/>
      <c r="I305" s="55"/>
      <c r="J305" s="12"/>
      <c r="K305" s="20"/>
      <c r="L305" s="20"/>
      <c r="M305" s="20"/>
      <c r="N305" s="20"/>
      <c r="O305" s="20"/>
      <c r="P305" s="20"/>
      <c r="Q305" s="56"/>
      <c r="R305" s="57"/>
      <c r="S305" s="58"/>
      <c r="T305" s="20"/>
      <c r="U305" s="20"/>
      <c r="V305" s="56"/>
      <c r="W305" s="20"/>
      <c r="X305" s="20"/>
      <c r="Y305" s="17"/>
      <c r="Z305" s="20"/>
    </row>
    <row r="306" spans="3:26">
      <c r="C306" s="6"/>
      <c r="D306" s="48"/>
      <c r="E306" s="41"/>
      <c r="F306" s="6"/>
      <c r="H306" s="6"/>
      <c r="I306" s="55"/>
      <c r="J306" s="12"/>
      <c r="K306" s="20"/>
      <c r="L306" s="20"/>
      <c r="M306" s="20"/>
      <c r="N306" s="20"/>
      <c r="O306" s="20"/>
      <c r="P306" s="20"/>
      <c r="Q306" s="56"/>
      <c r="R306" s="57"/>
      <c r="S306" s="58"/>
      <c r="T306" s="20"/>
      <c r="U306" s="20"/>
      <c r="V306" s="56"/>
      <c r="W306" s="20"/>
      <c r="X306" s="20"/>
      <c r="Y306" s="17"/>
      <c r="Z306" s="20"/>
    </row>
    <row r="307" spans="3:26">
      <c r="C307" s="6"/>
      <c r="D307" s="48"/>
      <c r="E307" s="41"/>
      <c r="F307" s="6"/>
      <c r="H307" s="6"/>
      <c r="I307" s="55"/>
      <c r="J307" s="12"/>
      <c r="K307" s="20"/>
      <c r="L307" s="20"/>
      <c r="M307" s="20"/>
      <c r="N307" s="20"/>
      <c r="O307" s="20"/>
      <c r="P307" s="20"/>
      <c r="Q307" s="56"/>
      <c r="R307" s="57"/>
      <c r="S307" s="58"/>
      <c r="T307" s="20"/>
      <c r="U307" s="20"/>
      <c r="V307" s="56"/>
      <c r="W307" s="20"/>
      <c r="X307" s="20"/>
      <c r="Y307" s="17"/>
      <c r="Z307" s="20"/>
    </row>
    <row r="308" spans="3:26">
      <c r="C308" s="6"/>
      <c r="D308" s="48"/>
      <c r="E308" s="41"/>
      <c r="F308" s="6"/>
      <c r="H308" s="6"/>
      <c r="I308" s="55"/>
      <c r="J308" s="12"/>
      <c r="K308" s="20"/>
      <c r="L308" s="20"/>
      <c r="M308" s="20"/>
      <c r="N308" s="20"/>
      <c r="O308" s="20"/>
      <c r="P308" s="20"/>
      <c r="Q308" s="56"/>
      <c r="R308" s="57"/>
      <c r="S308" s="58"/>
      <c r="T308" s="20"/>
      <c r="U308" s="20"/>
      <c r="V308" s="56"/>
      <c r="W308" s="20"/>
      <c r="X308" s="20"/>
      <c r="Y308" s="17"/>
      <c r="Z308" s="20"/>
    </row>
    <row r="309" spans="3:26">
      <c r="C309" s="6"/>
      <c r="D309" s="48"/>
      <c r="E309" s="41"/>
      <c r="F309" s="6"/>
      <c r="H309" s="6"/>
      <c r="I309" s="55"/>
      <c r="J309" s="12"/>
      <c r="K309" s="20"/>
      <c r="L309" s="20"/>
      <c r="M309" s="20"/>
      <c r="N309" s="20"/>
      <c r="O309" s="20"/>
      <c r="P309" s="20"/>
      <c r="Q309" s="56"/>
      <c r="R309" s="57"/>
      <c r="S309" s="58"/>
      <c r="T309" s="20"/>
      <c r="U309" s="20"/>
      <c r="V309" s="56"/>
      <c r="W309" s="20"/>
      <c r="X309" s="20"/>
      <c r="Y309" s="17"/>
      <c r="Z309" s="20"/>
    </row>
    <row r="310" spans="3:26">
      <c r="C310" s="6"/>
      <c r="D310" s="48"/>
      <c r="E310" s="41"/>
      <c r="F310" s="6"/>
      <c r="H310" s="6"/>
      <c r="I310" s="55"/>
      <c r="J310" s="12"/>
      <c r="K310" s="20"/>
      <c r="L310" s="20"/>
      <c r="M310" s="20"/>
      <c r="N310" s="20"/>
      <c r="O310" s="20"/>
      <c r="P310" s="20"/>
      <c r="Q310" s="56"/>
      <c r="R310" s="57"/>
      <c r="S310" s="58"/>
      <c r="T310" s="20"/>
      <c r="U310" s="20"/>
      <c r="V310" s="56"/>
      <c r="W310" s="20"/>
      <c r="X310" s="20"/>
      <c r="Y310" s="17"/>
      <c r="Z310" s="20"/>
    </row>
    <row r="311" spans="3:26">
      <c r="C311" s="6"/>
      <c r="D311" s="48"/>
      <c r="E311" s="41"/>
      <c r="F311" s="6"/>
      <c r="H311" s="6"/>
      <c r="I311" s="55"/>
      <c r="J311" s="12"/>
      <c r="K311" s="20"/>
      <c r="L311" s="20"/>
      <c r="M311" s="20"/>
      <c r="N311" s="20"/>
      <c r="O311" s="20"/>
      <c r="P311" s="20"/>
      <c r="Q311" s="56"/>
      <c r="R311" s="57"/>
      <c r="S311" s="58"/>
      <c r="T311" s="20"/>
      <c r="U311" s="20"/>
      <c r="V311" s="56"/>
      <c r="W311" s="20"/>
      <c r="X311" s="20"/>
      <c r="Y311" s="17"/>
      <c r="Z311" s="20"/>
    </row>
    <row r="312" spans="3:26">
      <c r="C312" s="6"/>
      <c r="D312" s="48"/>
      <c r="E312" s="41"/>
      <c r="F312" s="6"/>
      <c r="H312" s="6"/>
      <c r="I312" s="55"/>
      <c r="J312" s="12"/>
      <c r="K312" s="20"/>
      <c r="L312" s="20"/>
      <c r="M312" s="20"/>
      <c r="N312" s="20"/>
      <c r="O312" s="20"/>
      <c r="P312" s="20"/>
      <c r="Q312" s="56"/>
      <c r="R312" s="57"/>
      <c r="S312" s="58"/>
      <c r="T312" s="20"/>
      <c r="U312" s="20"/>
      <c r="V312" s="56"/>
      <c r="W312" s="20"/>
      <c r="X312" s="20"/>
      <c r="Y312" s="17"/>
      <c r="Z312" s="20"/>
    </row>
    <row r="313" spans="3:26">
      <c r="C313" s="6"/>
      <c r="D313" s="48"/>
      <c r="E313" s="41"/>
      <c r="F313" s="6"/>
      <c r="H313" s="6"/>
      <c r="I313" s="55"/>
      <c r="J313" s="12"/>
      <c r="K313" s="20"/>
      <c r="L313" s="20"/>
      <c r="M313" s="20"/>
      <c r="N313" s="20"/>
      <c r="O313" s="20"/>
      <c r="P313" s="20"/>
      <c r="Q313" s="56"/>
      <c r="R313" s="57"/>
      <c r="S313" s="58"/>
      <c r="T313" s="20"/>
      <c r="U313" s="20"/>
      <c r="V313" s="56"/>
      <c r="W313" s="20"/>
      <c r="X313" s="20"/>
      <c r="Y313" s="17"/>
      <c r="Z313" s="20"/>
    </row>
    <row r="314" spans="3:26">
      <c r="C314" s="6"/>
      <c r="D314" s="48"/>
      <c r="E314" s="41"/>
      <c r="F314" s="6"/>
      <c r="H314" s="6"/>
      <c r="I314" s="55"/>
      <c r="J314" s="12"/>
      <c r="K314" s="20"/>
      <c r="L314" s="20"/>
      <c r="M314" s="20"/>
      <c r="N314" s="20"/>
      <c r="O314" s="20"/>
      <c r="P314" s="20"/>
      <c r="Q314" s="56"/>
      <c r="R314" s="57"/>
      <c r="S314" s="58"/>
      <c r="T314" s="20"/>
      <c r="U314" s="20"/>
      <c r="V314" s="56"/>
      <c r="W314" s="20"/>
      <c r="X314" s="20"/>
      <c r="Y314" s="17"/>
      <c r="Z314" s="20"/>
    </row>
    <row r="315" spans="3:26">
      <c r="C315" s="6"/>
      <c r="D315" s="48"/>
      <c r="E315" s="41"/>
      <c r="F315" s="6"/>
      <c r="H315" s="6"/>
      <c r="I315" s="55"/>
      <c r="J315" s="12"/>
      <c r="K315" s="20"/>
      <c r="L315" s="20"/>
      <c r="M315" s="20"/>
      <c r="N315" s="20"/>
      <c r="O315" s="20"/>
      <c r="P315" s="20"/>
      <c r="Q315" s="56"/>
      <c r="R315" s="57"/>
      <c r="S315" s="58"/>
      <c r="T315" s="20"/>
      <c r="U315" s="20"/>
      <c r="V315" s="56"/>
      <c r="W315" s="20"/>
      <c r="X315" s="20"/>
      <c r="Y315" s="17"/>
      <c r="Z315" s="20"/>
    </row>
    <row r="316" spans="3:26">
      <c r="C316" s="6"/>
      <c r="D316" s="48"/>
      <c r="E316" s="41"/>
      <c r="F316" s="6"/>
      <c r="H316" s="6"/>
      <c r="I316" s="55"/>
      <c r="J316" s="12"/>
      <c r="K316" s="20"/>
      <c r="L316" s="20"/>
      <c r="M316" s="20"/>
      <c r="N316" s="20"/>
      <c r="O316" s="20"/>
      <c r="P316" s="20"/>
      <c r="Q316" s="56"/>
      <c r="R316" s="57"/>
      <c r="S316" s="58"/>
      <c r="T316" s="20"/>
      <c r="U316" s="20"/>
      <c r="V316" s="56"/>
      <c r="W316" s="20"/>
      <c r="X316" s="20"/>
      <c r="Y316" s="17"/>
      <c r="Z316" s="20"/>
    </row>
    <row r="317" spans="3:26">
      <c r="C317" s="6"/>
      <c r="D317" s="48"/>
      <c r="E317" s="41"/>
      <c r="F317" s="6"/>
      <c r="H317" s="6"/>
      <c r="I317" s="55"/>
      <c r="J317" s="12"/>
      <c r="K317" s="20"/>
      <c r="L317" s="20"/>
      <c r="M317" s="20"/>
      <c r="N317" s="20"/>
      <c r="O317" s="20"/>
      <c r="P317" s="20"/>
      <c r="Q317" s="56"/>
      <c r="R317" s="57"/>
      <c r="S317" s="58"/>
      <c r="T317" s="20"/>
      <c r="U317" s="20"/>
      <c r="V317" s="56"/>
      <c r="W317" s="20"/>
      <c r="X317" s="20"/>
      <c r="Y317" s="17"/>
      <c r="Z317" s="20"/>
    </row>
    <row r="318" spans="3:26">
      <c r="C318" s="6"/>
      <c r="D318" s="48"/>
      <c r="E318" s="41"/>
      <c r="F318" s="6"/>
      <c r="H318" s="6"/>
      <c r="I318" s="55"/>
      <c r="J318" s="12"/>
      <c r="K318" s="20"/>
      <c r="L318" s="20"/>
      <c r="M318" s="20"/>
      <c r="N318" s="20"/>
      <c r="O318" s="20"/>
      <c r="P318" s="20"/>
      <c r="Q318" s="56"/>
      <c r="R318" s="57"/>
      <c r="S318" s="58"/>
      <c r="T318" s="20"/>
      <c r="U318" s="20"/>
      <c r="V318" s="56"/>
      <c r="W318" s="20"/>
      <c r="X318" s="20"/>
      <c r="Y318" s="17"/>
      <c r="Z318" s="20"/>
    </row>
    <row r="319" spans="3:26">
      <c r="C319" s="6"/>
      <c r="D319" s="48"/>
      <c r="E319" s="41"/>
      <c r="F319" s="6"/>
      <c r="H319" s="6"/>
      <c r="I319" s="55"/>
      <c r="J319" s="12"/>
      <c r="K319" s="20"/>
      <c r="L319" s="20"/>
      <c r="M319" s="20"/>
      <c r="N319" s="20"/>
      <c r="O319" s="20"/>
      <c r="P319" s="20"/>
      <c r="Q319" s="56"/>
      <c r="R319" s="57"/>
      <c r="S319" s="58"/>
      <c r="T319" s="20"/>
      <c r="U319" s="20"/>
      <c r="V319" s="56"/>
      <c r="W319" s="20"/>
      <c r="X319" s="20"/>
      <c r="Y319" s="17"/>
      <c r="Z319" s="20"/>
    </row>
    <row r="320" spans="3:26">
      <c r="C320" s="6"/>
      <c r="D320" s="48"/>
      <c r="E320" s="41"/>
      <c r="F320" s="6"/>
      <c r="H320" s="6"/>
      <c r="I320" s="55"/>
      <c r="J320" s="12"/>
      <c r="K320" s="20"/>
      <c r="L320" s="20"/>
      <c r="M320" s="20"/>
      <c r="N320" s="20"/>
      <c r="O320" s="20"/>
      <c r="P320" s="20"/>
      <c r="Q320" s="56"/>
      <c r="R320" s="57"/>
      <c r="S320" s="58"/>
      <c r="T320" s="20"/>
      <c r="U320" s="20"/>
      <c r="V320" s="56"/>
      <c r="W320" s="20"/>
      <c r="X320" s="20"/>
      <c r="Y320" s="17"/>
      <c r="Z320" s="20"/>
    </row>
    <row r="321" spans="3:26">
      <c r="C321" s="6"/>
      <c r="D321" s="48"/>
      <c r="E321" s="41"/>
      <c r="F321" s="6"/>
      <c r="H321" s="6"/>
      <c r="I321" s="55"/>
      <c r="J321" s="12"/>
      <c r="K321" s="20"/>
      <c r="L321" s="20"/>
      <c r="M321" s="20"/>
      <c r="N321" s="20"/>
      <c r="O321" s="20"/>
      <c r="P321" s="20"/>
      <c r="Q321" s="56"/>
      <c r="R321" s="57"/>
      <c r="S321" s="58"/>
      <c r="T321" s="20"/>
      <c r="U321" s="20"/>
      <c r="V321" s="56"/>
      <c r="W321" s="20"/>
      <c r="X321" s="20"/>
      <c r="Y321" s="17"/>
      <c r="Z321" s="20"/>
    </row>
    <row r="322" spans="3:26">
      <c r="C322" s="6"/>
      <c r="D322" s="48"/>
      <c r="E322" s="41"/>
      <c r="F322" s="6"/>
      <c r="H322" s="6"/>
      <c r="I322" s="55"/>
      <c r="J322" s="12"/>
      <c r="K322" s="20"/>
      <c r="L322" s="20"/>
      <c r="M322" s="20"/>
      <c r="N322" s="20"/>
      <c r="O322" s="20"/>
      <c r="P322" s="20"/>
      <c r="Q322" s="56"/>
      <c r="R322" s="57"/>
      <c r="S322" s="58"/>
      <c r="T322" s="20"/>
      <c r="U322" s="20"/>
      <c r="V322" s="56"/>
      <c r="W322" s="20"/>
      <c r="X322" s="20"/>
      <c r="Y322" s="17"/>
      <c r="Z322" s="20"/>
    </row>
    <row r="323" spans="3:26">
      <c r="C323" s="6"/>
      <c r="D323" s="48"/>
      <c r="E323" s="41"/>
      <c r="F323" s="6"/>
      <c r="H323" s="6"/>
      <c r="I323" s="55"/>
      <c r="J323" s="12"/>
      <c r="K323" s="20"/>
      <c r="L323" s="20"/>
      <c r="M323" s="20"/>
      <c r="N323" s="20"/>
      <c r="O323" s="20"/>
      <c r="P323" s="20"/>
      <c r="Q323" s="56"/>
      <c r="R323" s="57"/>
      <c r="S323" s="58"/>
      <c r="T323" s="20"/>
      <c r="U323" s="20"/>
      <c r="V323" s="56"/>
      <c r="W323" s="20"/>
      <c r="X323" s="20"/>
      <c r="Y323" s="17"/>
      <c r="Z323" s="20"/>
    </row>
    <row r="324" spans="3:26">
      <c r="C324" s="6"/>
      <c r="D324" s="48"/>
      <c r="E324" s="41"/>
      <c r="F324" s="6"/>
      <c r="H324" s="6"/>
      <c r="I324" s="55"/>
      <c r="J324" s="12"/>
      <c r="K324" s="20"/>
      <c r="L324" s="20"/>
      <c r="M324" s="20"/>
      <c r="N324" s="20"/>
      <c r="O324" s="20"/>
      <c r="P324" s="20"/>
      <c r="Q324" s="56"/>
      <c r="R324" s="57"/>
      <c r="S324" s="58"/>
      <c r="T324" s="20"/>
      <c r="U324" s="20"/>
      <c r="V324" s="56"/>
      <c r="W324" s="20"/>
      <c r="X324" s="20"/>
      <c r="Y324" s="17"/>
      <c r="Z324" s="20"/>
    </row>
    <row r="325" spans="3:26">
      <c r="C325" s="6"/>
      <c r="D325" s="48"/>
      <c r="E325" s="41"/>
      <c r="F325" s="6"/>
      <c r="H325" s="6"/>
      <c r="I325" s="55"/>
      <c r="J325" s="12"/>
      <c r="K325" s="20"/>
      <c r="L325" s="20"/>
      <c r="M325" s="20"/>
      <c r="N325" s="20"/>
      <c r="O325" s="20"/>
      <c r="P325" s="20"/>
      <c r="Q325" s="56"/>
      <c r="R325" s="57"/>
      <c r="S325" s="58"/>
      <c r="T325" s="20"/>
      <c r="U325" s="20"/>
      <c r="V325" s="56"/>
      <c r="W325" s="20"/>
      <c r="X325" s="20"/>
      <c r="Y325" s="17"/>
      <c r="Z325" s="20"/>
    </row>
    <row r="326" spans="3:26">
      <c r="C326" s="6"/>
      <c r="D326" s="48"/>
      <c r="E326" s="41"/>
      <c r="F326" s="6"/>
      <c r="H326" s="6"/>
      <c r="I326" s="55"/>
      <c r="J326" s="12"/>
      <c r="K326" s="20"/>
      <c r="L326" s="20"/>
      <c r="M326" s="20"/>
      <c r="N326" s="20"/>
      <c r="O326" s="20"/>
      <c r="P326" s="20"/>
      <c r="Q326" s="56"/>
      <c r="R326" s="57"/>
      <c r="S326" s="58"/>
      <c r="T326" s="20"/>
      <c r="U326" s="20"/>
      <c r="V326" s="56"/>
      <c r="W326" s="20"/>
      <c r="X326" s="20"/>
      <c r="Y326" s="17"/>
      <c r="Z326" s="20"/>
    </row>
    <row r="327" spans="3:26">
      <c r="C327" s="6"/>
      <c r="D327" s="48"/>
      <c r="E327" s="41"/>
      <c r="F327" s="6"/>
      <c r="H327" s="6"/>
      <c r="I327" s="55"/>
      <c r="J327" s="12"/>
      <c r="K327" s="20"/>
      <c r="L327" s="20"/>
      <c r="M327" s="20"/>
      <c r="N327" s="20"/>
      <c r="O327" s="20"/>
      <c r="P327" s="20"/>
      <c r="Q327" s="56"/>
      <c r="R327" s="57"/>
      <c r="S327" s="58"/>
      <c r="T327" s="20"/>
      <c r="U327" s="20"/>
      <c r="V327" s="56"/>
      <c r="W327" s="20"/>
      <c r="X327" s="20"/>
      <c r="Y327" s="17"/>
      <c r="Z327" s="20"/>
    </row>
    <row r="328" spans="3:26">
      <c r="C328" s="6"/>
      <c r="D328" s="48"/>
      <c r="E328" s="41"/>
      <c r="F328" s="6"/>
      <c r="H328" s="6"/>
      <c r="I328" s="55"/>
      <c r="J328" s="12"/>
      <c r="K328" s="20"/>
      <c r="L328" s="20"/>
      <c r="M328" s="20"/>
      <c r="N328" s="20"/>
      <c r="O328" s="20"/>
      <c r="P328" s="20"/>
      <c r="Q328" s="56"/>
      <c r="R328" s="57"/>
      <c r="S328" s="58"/>
      <c r="T328" s="20"/>
      <c r="U328" s="20"/>
      <c r="V328" s="56"/>
      <c r="W328" s="20"/>
      <c r="X328" s="20"/>
      <c r="Y328" s="17"/>
      <c r="Z328" s="20"/>
    </row>
    <row r="329" spans="3:26">
      <c r="C329" s="6"/>
      <c r="D329" s="48"/>
      <c r="E329" s="41"/>
      <c r="F329" s="6"/>
      <c r="H329" s="6"/>
      <c r="I329" s="55"/>
      <c r="J329" s="12"/>
      <c r="K329" s="20"/>
      <c r="L329" s="20"/>
      <c r="M329" s="20"/>
      <c r="N329" s="20"/>
      <c r="O329" s="20"/>
      <c r="P329" s="20"/>
      <c r="Q329" s="56"/>
      <c r="R329" s="57"/>
      <c r="S329" s="58"/>
      <c r="T329" s="20"/>
      <c r="U329" s="20"/>
      <c r="V329" s="56"/>
      <c r="W329" s="20"/>
      <c r="X329" s="20"/>
      <c r="Y329" s="17"/>
      <c r="Z329" s="20"/>
    </row>
    <row r="330" spans="3:26">
      <c r="C330" s="6"/>
      <c r="D330" s="48"/>
      <c r="E330" s="41"/>
      <c r="F330" s="6"/>
      <c r="H330" s="6"/>
      <c r="I330" s="55"/>
      <c r="J330" s="12"/>
      <c r="K330" s="20"/>
      <c r="L330" s="20"/>
      <c r="M330" s="20"/>
      <c r="N330" s="20"/>
      <c r="O330" s="20"/>
      <c r="P330" s="20"/>
      <c r="Q330" s="56"/>
      <c r="R330" s="57"/>
      <c r="S330" s="58"/>
      <c r="T330" s="20"/>
      <c r="U330" s="20"/>
      <c r="V330" s="56"/>
      <c r="W330" s="20"/>
      <c r="X330" s="20"/>
      <c r="Y330" s="17"/>
      <c r="Z330" s="20"/>
    </row>
    <row r="331" spans="3:26">
      <c r="C331" s="6"/>
      <c r="D331" s="48"/>
      <c r="E331" s="41"/>
      <c r="F331" s="6"/>
      <c r="H331" s="6"/>
      <c r="I331" s="55"/>
      <c r="J331" s="12"/>
      <c r="K331" s="20"/>
      <c r="L331" s="20"/>
      <c r="M331" s="20"/>
      <c r="N331" s="20"/>
      <c r="O331" s="20"/>
      <c r="P331" s="20"/>
      <c r="Q331" s="56"/>
      <c r="R331" s="57"/>
      <c r="S331" s="58"/>
      <c r="T331" s="20"/>
      <c r="U331" s="20"/>
      <c r="V331" s="56"/>
      <c r="W331" s="20"/>
      <c r="X331" s="20"/>
      <c r="Y331" s="17"/>
      <c r="Z331" s="20"/>
    </row>
    <row r="332" spans="3:26">
      <c r="C332" s="6"/>
      <c r="D332" s="48"/>
      <c r="E332" s="41"/>
      <c r="F332" s="6"/>
      <c r="H332" s="6"/>
      <c r="I332" s="55"/>
      <c r="J332" s="12"/>
      <c r="K332" s="20"/>
      <c r="L332" s="20"/>
      <c r="M332" s="20"/>
      <c r="N332" s="20"/>
      <c r="O332" s="20"/>
      <c r="P332" s="20"/>
      <c r="Q332" s="56"/>
      <c r="R332" s="57"/>
      <c r="S332" s="58"/>
      <c r="T332" s="20"/>
      <c r="U332" s="20"/>
      <c r="V332" s="56"/>
      <c r="W332" s="20"/>
      <c r="X332" s="20"/>
      <c r="Y332" s="17"/>
      <c r="Z332" s="20"/>
    </row>
    <row r="333" spans="3:26">
      <c r="C333" s="6"/>
      <c r="D333" s="48"/>
      <c r="E333" s="41"/>
      <c r="F333" s="6"/>
      <c r="H333" s="6"/>
      <c r="I333" s="55"/>
      <c r="J333" s="12"/>
      <c r="K333" s="20"/>
      <c r="L333" s="20"/>
      <c r="M333" s="20"/>
      <c r="N333" s="20"/>
      <c r="O333" s="20"/>
      <c r="P333" s="20"/>
      <c r="Q333" s="56"/>
      <c r="R333" s="57"/>
      <c r="S333" s="58"/>
      <c r="T333" s="20"/>
      <c r="U333" s="20"/>
      <c r="V333" s="56"/>
      <c r="W333" s="20"/>
      <c r="X333" s="20"/>
      <c r="Y333" s="17"/>
      <c r="Z333" s="20"/>
    </row>
    <row r="334" spans="3:26">
      <c r="C334" s="6"/>
      <c r="D334" s="48"/>
      <c r="E334" s="41"/>
      <c r="F334" s="6"/>
      <c r="H334" s="6"/>
      <c r="I334" s="55"/>
      <c r="J334" s="12"/>
      <c r="K334" s="20"/>
      <c r="L334" s="20"/>
      <c r="M334" s="20"/>
      <c r="N334" s="20"/>
      <c r="O334" s="20"/>
      <c r="P334" s="20"/>
      <c r="Q334" s="56"/>
      <c r="R334" s="57"/>
      <c r="S334" s="58"/>
      <c r="T334" s="20"/>
      <c r="U334" s="20"/>
      <c r="V334" s="56"/>
      <c r="W334" s="20"/>
      <c r="X334" s="20"/>
      <c r="Y334" s="17"/>
      <c r="Z334" s="20"/>
    </row>
    <row r="335" spans="3:26">
      <c r="C335" s="6"/>
      <c r="D335" s="48"/>
      <c r="E335" s="41"/>
      <c r="F335" s="6"/>
      <c r="H335" s="6"/>
      <c r="I335" s="55"/>
      <c r="J335" s="12"/>
      <c r="K335" s="20"/>
      <c r="L335" s="20"/>
      <c r="M335" s="20"/>
      <c r="N335" s="20"/>
      <c r="O335" s="20"/>
      <c r="P335" s="20"/>
      <c r="Q335" s="56"/>
      <c r="R335" s="57"/>
      <c r="S335" s="58"/>
      <c r="T335" s="20"/>
      <c r="U335" s="20"/>
      <c r="V335" s="56"/>
      <c r="W335" s="20"/>
      <c r="X335" s="20"/>
      <c r="Y335" s="17"/>
      <c r="Z335" s="20"/>
    </row>
    <row r="336" spans="3:26">
      <c r="C336" s="6"/>
      <c r="D336" s="48"/>
      <c r="E336" s="41"/>
      <c r="F336" s="6"/>
      <c r="H336" s="6"/>
      <c r="I336" s="55"/>
      <c r="J336" s="12"/>
      <c r="K336" s="20"/>
      <c r="L336" s="20"/>
      <c r="M336" s="20"/>
      <c r="N336" s="20"/>
      <c r="O336" s="20"/>
      <c r="P336" s="20"/>
      <c r="Q336" s="56"/>
      <c r="R336" s="57"/>
      <c r="S336" s="58"/>
      <c r="T336" s="20"/>
      <c r="U336" s="20"/>
      <c r="V336" s="56"/>
      <c r="W336" s="20"/>
      <c r="X336" s="20"/>
      <c r="Y336" s="17"/>
      <c r="Z336" s="20"/>
    </row>
    <row r="337" spans="3:26">
      <c r="C337" s="6"/>
      <c r="D337" s="48"/>
      <c r="E337" s="41"/>
      <c r="F337" s="6"/>
      <c r="H337" s="6"/>
      <c r="I337" s="55"/>
      <c r="J337" s="12"/>
      <c r="K337" s="20"/>
      <c r="L337" s="20"/>
      <c r="M337" s="20"/>
      <c r="N337" s="20"/>
      <c r="O337" s="20"/>
      <c r="P337" s="20"/>
      <c r="Q337" s="56"/>
      <c r="R337" s="57"/>
      <c r="S337" s="58"/>
      <c r="T337" s="20"/>
      <c r="U337" s="20"/>
      <c r="V337" s="56"/>
      <c r="W337" s="20"/>
      <c r="X337" s="20"/>
      <c r="Y337" s="17"/>
      <c r="Z337" s="20"/>
    </row>
    <row r="338" spans="3:26">
      <c r="C338" s="6"/>
      <c r="D338" s="48"/>
      <c r="E338" s="41"/>
      <c r="F338" s="6"/>
      <c r="H338" s="6"/>
      <c r="I338" s="55"/>
      <c r="J338" s="12"/>
      <c r="K338" s="20"/>
      <c r="L338" s="20"/>
      <c r="M338" s="20"/>
      <c r="N338" s="20"/>
      <c r="O338" s="20"/>
      <c r="P338" s="20"/>
      <c r="Q338" s="56"/>
      <c r="R338" s="57"/>
      <c r="S338" s="58"/>
      <c r="T338" s="20"/>
      <c r="U338" s="20"/>
      <c r="V338" s="56"/>
      <c r="W338" s="20"/>
      <c r="X338" s="20"/>
      <c r="Y338" s="17"/>
      <c r="Z338" s="20"/>
    </row>
    <row r="339" spans="3:26">
      <c r="C339" s="6"/>
      <c r="D339" s="48"/>
      <c r="E339" s="41"/>
      <c r="F339" s="6"/>
      <c r="H339" s="6"/>
      <c r="I339" s="55"/>
      <c r="J339" s="12"/>
      <c r="K339" s="20"/>
      <c r="L339" s="20"/>
      <c r="M339" s="20"/>
      <c r="N339" s="20"/>
      <c r="O339" s="20"/>
      <c r="P339" s="20"/>
      <c r="Q339" s="56"/>
      <c r="R339" s="57"/>
      <c r="S339" s="58"/>
      <c r="T339" s="20"/>
      <c r="U339" s="20"/>
      <c r="V339" s="56"/>
      <c r="W339" s="20"/>
      <c r="X339" s="20"/>
      <c r="Y339" s="17"/>
      <c r="Z339" s="20"/>
    </row>
    <row r="340" spans="3:26">
      <c r="C340" s="6"/>
      <c r="D340" s="48"/>
      <c r="E340" s="41"/>
      <c r="F340" s="6"/>
      <c r="H340" s="6"/>
      <c r="I340" s="55"/>
      <c r="J340" s="12"/>
      <c r="K340" s="20"/>
      <c r="L340" s="20"/>
      <c r="M340" s="20"/>
      <c r="N340" s="20"/>
      <c r="O340" s="20"/>
      <c r="P340" s="20"/>
      <c r="Q340" s="56"/>
      <c r="R340" s="57"/>
      <c r="S340" s="58"/>
      <c r="T340" s="20"/>
      <c r="U340" s="20"/>
      <c r="V340" s="56"/>
      <c r="W340" s="20"/>
      <c r="X340" s="20"/>
      <c r="Y340" s="17"/>
      <c r="Z340" s="20"/>
    </row>
    <row r="341" spans="3:26">
      <c r="C341" s="6"/>
      <c r="D341" s="48"/>
      <c r="E341" s="41"/>
      <c r="F341" s="6"/>
      <c r="H341" s="6"/>
      <c r="I341" s="55"/>
      <c r="J341" s="12"/>
      <c r="K341" s="20"/>
      <c r="L341" s="20"/>
      <c r="M341" s="20"/>
      <c r="N341" s="20"/>
      <c r="O341" s="20"/>
      <c r="P341" s="20"/>
      <c r="Q341" s="56"/>
      <c r="R341" s="57"/>
      <c r="S341" s="58"/>
      <c r="T341" s="20"/>
      <c r="U341" s="20"/>
      <c r="V341" s="56"/>
      <c r="W341" s="20"/>
      <c r="X341" s="20"/>
      <c r="Y341" s="17"/>
      <c r="Z341" s="20"/>
    </row>
    <row r="342" spans="3:26">
      <c r="C342" s="6"/>
      <c r="D342" s="48"/>
      <c r="E342" s="41"/>
      <c r="F342" s="6"/>
      <c r="H342" s="6"/>
      <c r="I342" s="55"/>
      <c r="J342" s="12"/>
      <c r="K342" s="20"/>
      <c r="L342" s="20"/>
      <c r="M342" s="20"/>
      <c r="N342" s="20"/>
      <c r="O342" s="20"/>
      <c r="P342" s="20"/>
      <c r="Q342" s="56"/>
      <c r="R342" s="57"/>
      <c r="S342" s="58"/>
      <c r="T342" s="20"/>
      <c r="U342" s="20"/>
      <c r="V342" s="56"/>
      <c r="W342" s="20"/>
      <c r="X342" s="20"/>
      <c r="Y342" s="17"/>
      <c r="Z342" s="20"/>
    </row>
    <row r="343" spans="3:26">
      <c r="C343" s="6"/>
      <c r="D343" s="48"/>
      <c r="E343" s="41"/>
      <c r="F343" s="6"/>
      <c r="H343" s="6"/>
      <c r="I343" s="55"/>
      <c r="J343" s="12"/>
      <c r="K343" s="20"/>
      <c r="L343" s="20"/>
      <c r="M343" s="20"/>
      <c r="N343" s="20"/>
      <c r="O343" s="20"/>
      <c r="P343" s="20"/>
      <c r="Q343" s="56"/>
      <c r="R343" s="57"/>
      <c r="S343" s="58"/>
      <c r="T343" s="20"/>
      <c r="U343" s="20"/>
      <c r="V343" s="56"/>
      <c r="W343" s="20"/>
      <c r="X343" s="20"/>
      <c r="Y343" s="17"/>
      <c r="Z343" s="20"/>
    </row>
    <row r="344" spans="3:26">
      <c r="C344" s="6"/>
      <c r="D344" s="48"/>
      <c r="E344" s="41"/>
      <c r="F344" s="6"/>
      <c r="H344" s="6"/>
      <c r="I344" s="55"/>
      <c r="J344" s="12"/>
      <c r="K344" s="20"/>
      <c r="L344" s="20"/>
      <c r="M344" s="20"/>
      <c r="N344" s="20"/>
      <c r="O344" s="20"/>
      <c r="P344" s="20"/>
      <c r="Q344" s="56"/>
      <c r="R344" s="57"/>
      <c r="S344" s="58"/>
      <c r="T344" s="20"/>
      <c r="U344" s="20"/>
      <c r="V344" s="56"/>
      <c r="W344" s="20"/>
      <c r="X344" s="20"/>
      <c r="Y344" s="17"/>
      <c r="Z344" s="20"/>
    </row>
    <row r="345" spans="3:26">
      <c r="C345" s="6"/>
      <c r="D345" s="48"/>
      <c r="E345" s="41"/>
      <c r="F345" s="6"/>
      <c r="H345" s="6"/>
      <c r="I345" s="55"/>
      <c r="J345" s="12"/>
      <c r="K345" s="20"/>
      <c r="L345" s="20"/>
      <c r="M345" s="20"/>
      <c r="N345" s="20"/>
      <c r="O345" s="20"/>
      <c r="P345" s="20"/>
      <c r="Q345" s="56"/>
      <c r="R345" s="57"/>
      <c r="S345" s="58"/>
      <c r="T345" s="20"/>
      <c r="U345" s="20"/>
      <c r="V345" s="56"/>
      <c r="W345" s="20"/>
      <c r="X345" s="20"/>
      <c r="Y345" s="17"/>
      <c r="Z345" s="20"/>
    </row>
    <row r="346" spans="3:26">
      <c r="C346" s="6"/>
      <c r="D346" s="48"/>
      <c r="E346" s="41"/>
      <c r="F346" s="6"/>
      <c r="H346" s="6"/>
      <c r="I346" s="55"/>
      <c r="J346" s="12"/>
      <c r="K346" s="20"/>
      <c r="L346" s="20"/>
      <c r="M346" s="20"/>
      <c r="N346" s="20"/>
      <c r="O346" s="20"/>
      <c r="P346" s="20"/>
      <c r="Q346" s="56"/>
      <c r="R346" s="57"/>
      <c r="S346" s="58"/>
      <c r="T346" s="20"/>
      <c r="U346" s="20"/>
      <c r="V346" s="56"/>
      <c r="W346" s="20"/>
      <c r="X346" s="20"/>
      <c r="Y346" s="17"/>
      <c r="Z346" s="20"/>
    </row>
    <row r="347" spans="3:26">
      <c r="C347" s="6"/>
      <c r="D347" s="48"/>
      <c r="E347" s="41"/>
      <c r="F347" s="6"/>
      <c r="H347" s="6"/>
      <c r="I347" s="55"/>
      <c r="J347" s="12"/>
      <c r="K347" s="20"/>
      <c r="L347" s="20"/>
      <c r="M347" s="20"/>
      <c r="N347" s="20"/>
      <c r="O347" s="20"/>
      <c r="P347" s="20"/>
      <c r="Q347" s="56"/>
      <c r="R347" s="57"/>
      <c r="S347" s="58"/>
      <c r="T347" s="20"/>
      <c r="U347" s="20"/>
      <c r="V347" s="56"/>
      <c r="W347" s="20"/>
      <c r="X347" s="20"/>
      <c r="Y347" s="17"/>
      <c r="Z347" s="20"/>
    </row>
    <row r="348" spans="3:26">
      <c r="C348" s="6"/>
      <c r="D348" s="48"/>
      <c r="E348" s="41"/>
      <c r="F348" s="6"/>
      <c r="H348" s="6"/>
      <c r="I348" s="55"/>
      <c r="J348" s="12"/>
      <c r="K348" s="20"/>
      <c r="L348" s="20"/>
      <c r="M348" s="20"/>
      <c r="N348" s="20"/>
      <c r="O348" s="20"/>
      <c r="P348" s="20"/>
      <c r="Q348" s="56"/>
      <c r="R348" s="57"/>
      <c r="S348" s="58"/>
      <c r="T348" s="20"/>
      <c r="U348" s="20"/>
      <c r="V348" s="56"/>
      <c r="W348" s="20"/>
      <c r="X348" s="20"/>
      <c r="Y348" s="17"/>
      <c r="Z348" s="20"/>
    </row>
    <row r="349" spans="3:26">
      <c r="C349" s="6"/>
      <c r="D349" s="48"/>
      <c r="E349" s="41"/>
      <c r="F349" s="6"/>
      <c r="H349" s="6"/>
      <c r="I349" s="55"/>
      <c r="J349" s="12"/>
      <c r="K349" s="20"/>
      <c r="L349" s="20"/>
      <c r="M349" s="20"/>
      <c r="N349" s="20"/>
      <c r="O349" s="20"/>
      <c r="P349" s="20"/>
      <c r="Q349" s="56"/>
      <c r="R349" s="57"/>
      <c r="S349" s="58"/>
      <c r="T349" s="20"/>
      <c r="U349" s="20"/>
      <c r="V349" s="56"/>
      <c r="W349" s="20"/>
      <c r="X349" s="20"/>
      <c r="Y349" s="17"/>
      <c r="Z349" s="20"/>
    </row>
    <row r="350" spans="3:26">
      <c r="C350" s="6"/>
      <c r="D350" s="48"/>
      <c r="E350" s="41"/>
      <c r="F350" s="6"/>
      <c r="H350" s="6"/>
      <c r="I350" s="55"/>
      <c r="J350" s="12"/>
      <c r="K350" s="20"/>
      <c r="L350" s="20"/>
      <c r="M350" s="20"/>
      <c r="N350" s="20"/>
      <c r="O350" s="20"/>
      <c r="P350" s="20"/>
      <c r="Q350" s="56"/>
      <c r="R350" s="57"/>
      <c r="S350" s="58"/>
      <c r="T350" s="20"/>
      <c r="U350" s="20"/>
      <c r="V350" s="56"/>
      <c r="W350" s="20"/>
      <c r="X350" s="20"/>
      <c r="Y350" s="17"/>
      <c r="Z350" s="20"/>
    </row>
    <row r="351" spans="3:26">
      <c r="C351" s="6"/>
      <c r="D351" s="48"/>
      <c r="E351" s="41"/>
      <c r="F351" s="6"/>
      <c r="H351" s="6"/>
      <c r="I351" s="55"/>
      <c r="J351" s="12"/>
      <c r="K351" s="20"/>
      <c r="L351" s="20"/>
      <c r="M351" s="20"/>
      <c r="N351" s="20"/>
      <c r="O351" s="20"/>
      <c r="P351" s="20"/>
      <c r="Q351" s="56"/>
      <c r="R351" s="57"/>
      <c r="S351" s="58"/>
      <c r="T351" s="20"/>
      <c r="U351" s="20"/>
      <c r="V351" s="56"/>
      <c r="W351" s="20"/>
      <c r="X351" s="20"/>
      <c r="Y351" s="17"/>
      <c r="Z351" s="20"/>
    </row>
    <row r="352" spans="3:26">
      <c r="C352" s="6"/>
      <c r="D352" s="48"/>
      <c r="E352" s="41"/>
      <c r="F352" s="6"/>
      <c r="H352" s="6"/>
      <c r="I352" s="55"/>
      <c r="J352" s="12"/>
      <c r="K352" s="20"/>
      <c r="L352" s="20"/>
      <c r="M352" s="20"/>
      <c r="N352" s="20"/>
      <c r="O352" s="20"/>
      <c r="P352" s="20"/>
      <c r="Q352" s="56"/>
      <c r="R352" s="57"/>
      <c r="S352" s="58"/>
      <c r="T352" s="20"/>
      <c r="U352" s="20"/>
      <c r="V352" s="56"/>
      <c r="W352" s="20"/>
      <c r="X352" s="20"/>
      <c r="Y352" s="17"/>
      <c r="Z352" s="20"/>
    </row>
    <row r="353" spans="3:26">
      <c r="C353" s="6"/>
      <c r="D353" s="48"/>
      <c r="E353" s="41"/>
      <c r="F353" s="6"/>
      <c r="H353" s="6"/>
      <c r="I353" s="55"/>
      <c r="J353" s="12"/>
      <c r="K353" s="20"/>
      <c r="L353" s="20"/>
      <c r="M353" s="20"/>
      <c r="N353" s="20"/>
      <c r="O353" s="20"/>
      <c r="P353" s="20"/>
      <c r="Q353" s="56"/>
      <c r="R353" s="57"/>
      <c r="S353" s="58"/>
      <c r="T353" s="20"/>
      <c r="U353" s="20"/>
      <c r="V353" s="56"/>
      <c r="W353" s="20"/>
      <c r="X353" s="20"/>
      <c r="Y353" s="17"/>
      <c r="Z353" s="20"/>
    </row>
    <row r="354" spans="3:26">
      <c r="C354" s="6"/>
      <c r="D354" s="48"/>
      <c r="E354" s="41"/>
      <c r="F354" s="6"/>
      <c r="H354" s="6"/>
      <c r="I354" s="55"/>
      <c r="J354" s="12"/>
      <c r="K354" s="20"/>
      <c r="L354" s="20"/>
      <c r="M354" s="20"/>
      <c r="N354" s="20"/>
      <c r="O354" s="20"/>
      <c r="P354" s="20"/>
      <c r="Q354" s="56"/>
      <c r="R354" s="57"/>
      <c r="S354" s="58"/>
      <c r="T354" s="20"/>
      <c r="U354" s="20"/>
      <c r="V354" s="56"/>
      <c r="W354" s="20"/>
      <c r="X354" s="20"/>
      <c r="Y354" s="17"/>
      <c r="Z354" s="20"/>
    </row>
    <row r="355" spans="3:26">
      <c r="C355" s="6"/>
      <c r="D355" s="48"/>
      <c r="E355" s="41"/>
      <c r="F355" s="6"/>
      <c r="H355" s="6"/>
      <c r="I355" s="55"/>
      <c r="J355" s="12"/>
      <c r="K355" s="20"/>
      <c r="L355" s="20"/>
      <c r="M355" s="20"/>
      <c r="N355" s="20"/>
      <c r="O355" s="20"/>
      <c r="P355" s="20"/>
      <c r="Q355" s="56"/>
      <c r="R355" s="57"/>
      <c r="S355" s="58"/>
      <c r="T355" s="20"/>
      <c r="U355" s="20"/>
      <c r="V355" s="56"/>
      <c r="W355" s="20"/>
      <c r="X355" s="20"/>
      <c r="Y355" s="17"/>
      <c r="Z355" s="20"/>
    </row>
    <row r="356" spans="3:26">
      <c r="C356" s="6"/>
      <c r="D356" s="48"/>
      <c r="E356" s="41"/>
      <c r="F356" s="6"/>
      <c r="H356" s="6"/>
      <c r="I356" s="55"/>
      <c r="J356" s="12"/>
      <c r="K356" s="20"/>
      <c r="L356" s="20"/>
      <c r="M356" s="20"/>
      <c r="N356" s="20"/>
      <c r="O356" s="20"/>
      <c r="P356" s="20"/>
      <c r="Q356" s="56"/>
      <c r="R356" s="57"/>
      <c r="S356" s="58"/>
      <c r="T356" s="20"/>
      <c r="U356" s="20"/>
      <c r="V356" s="56"/>
      <c r="W356" s="20"/>
      <c r="X356" s="20"/>
      <c r="Y356" s="17"/>
      <c r="Z356" s="20"/>
    </row>
    <row r="357" spans="3:26">
      <c r="C357" s="6"/>
      <c r="D357" s="48"/>
      <c r="E357" s="41"/>
      <c r="F357" s="6"/>
      <c r="H357" s="6"/>
      <c r="I357" s="55"/>
      <c r="J357" s="12"/>
      <c r="K357" s="20"/>
      <c r="L357" s="20"/>
      <c r="M357" s="20"/>
      <c r="N357" s="20"/>
      <c r="O357" s="20"/>
      <c r="P357" s="20"/>
      <c r="Q357" s="56"/>
      <c r="R357" s="57"/>
      <c r="S357" s="58"/>
      <c r="T357" s="20"/>
      <c r="U357" s="20"/>
      <c r="V357" s="56"/>
      <c r="W357" s="20"/>
      <c r="X357" s="20"/>
      <c r="Y357" s="17"/>
      <c r="Z357" s="20"/>
    </row>
    <row r="358" spans="3:26">
      <c r="C358" s="6"/>
      <c r="D358" s="48"/>
      <c r="E358" s="41"/>
      <c r="F358" s="6"/>
      <c r="H358" s="6"/>
      <c r="I358" s="55"/>
      <c r="J358" s="12"/>
      <c r="K358" s="20"/>
      <c r="L358" s="20"/>
      <c r="M358" s="20"/>
      <c r="N358" s="20"/>
      <c r="O358" s="20"/>
      <c r="P358" s="20"/>
      <c r="Q358" s="56"/>
      <c r="R358" s="57"/>
      <c r="S358" s="58"/>
      <c r="T358" s="20"/>
      <c r="U358" s="20"/>
      <c r="V358" s="56"/>
      <c r="W358" s="20"/>
      <c r="X358" s="20"/>
      <c r="Y358" s="17"/>
      <c r="Z358" s="20"/>
    </row>
    <row r="359" spans="3:26">
      <c r="C359" s="6"/>
      <c r="D359" s="48"/>
      <c r="E359" s="41"/>
      <c r="F359" s="6"/>
      <c r="H359" s="6"/>
      <c r="I359" s="55"/>
      <c r="J359" s="12"/>
      <c r="K359" s="20"/>
      <c r="L359" s="20"/>
      <c r="M359" s="20"/>
      <c r="N359" s="20"/>
      <c r="O359" s="20"/>
      <c r="P359" s="20"/>
      <c r="Q359" s="56"/>
      <c r="R359" s="57"/>
      <c r="S359" s="58"/>
      <c r="T359" s="20"/>
      <c r="U359" s="20"/>
      <c r="V359" s="56"/>
      <c r="W359" s="20"/>
      <c r="X359" s="20"/>
      <c r="Y359" s="17"/>
      <c r="Z359" s="20"/>
    </row>
    <row r="360" spans="3:26">
      <c r="C360" s="6"/>
      <c r="D360" s="48"/>
      <c r="E360" s="41"/>
      <c r="F360" s="6"/>
      <c r="H360" s="6"/>
      <c r="I360" s="55"/>
      <c r="J360" s="12"/>
      <c r="K360" s="20"/>
      <c r="L360" s="20"/>
      <c r="M360" s="20"/>
      <c r="N360" s="20"/>
      <c r="O360" s="20"/>
      <c r="P360" s="20"/>
      <c r="Q360" s="56"/>
      <c r="R360" s="57"/>
      <c r="S360" s="58"/>
      <c r="T360" s="20"/>
      <c r="U360" s="20"/>
      <c r="V360" s="56"/>
      <c r="W360" s="20"/>
      <c r="X360" s="20"/>
      <c r="Y360" s="17"/>
      <c r="Z360" s="20"/>
    </row>
    <row r="361" spans="3:26">
      <c r="C361" s="6"/>
      <c r="D361" s="48"/>
      <c r="E361" s="41"/>
      <c r="F361" s="6"/>
      <c r="H361" s="6"/>
      <c r="I361" s="55"/>
      <c r="J361" s="12"/>
      <c r="K361" s="20"/>
      <c r="L361" s="20"/>
      <c r="M361" s="20"/>
      <c r="N361" s="20"/>
      <c r="O361" s="20"/>
      <c r="P361" s="20"/>
      <c r="Q361" s="56"/>
      <c r="R361" s="57"/>
      <c r="S361" s="58"/>
      <c r="T361" s="20"/>
      <c r="U361" s="20"/>
      <c r="V361" s="56"/>
      <c r="W361" s="20"/>
      <c r="X361" s="20"/>
      <c r="Y361" s="17"/>
      <c r="Z361" s="20"/>
    </row>
    <row r="362" spans="3:26">
      <c r="C362" s="6"/>
      <c r="D362" s="48"/>
      <c r="E362" s="41"/>
      <c r="F362" s="6"/>
      <c r="H362" s="6"/>
      <c r="I362" s="55"/>
      <c r="J362" s="12"/>
      <c r="K362" s="20"/>
      <c r="L362" s="20"/>
      <c r="M362" s="20"/>
      <c r="N362" s="20"/>
      <c r="O362" s="20"/>
      <c r="P362" s="20"/>
      <c r="Q362" s="56"/>
      <c r="R362" s="57"/>
      <c r="S362" s="58"/>
      <c r="T362" s="20"/>
      <c r="U362" s="20"/>
      <c r="V362" s="56"/>
      <c r="W362" s="20"/>
      <c r="X362" s="20"/>
      <c r="Y362" s="17"/>
      <c r="Z362" s="20"/>
    </row>
    <row r="363" spans="3:26">
      <c r="C363" s="6"/>
      <c r="D363" s="48"/>
      <c r="E363" s="41"/>
      <c r="F363" s="6"/>
      <c r="H363" s="6"/>
      <c r="I363" s="55"/>
      <c r="J363" s="12"/>
      <c r="K363" s="20"/>
      <c r="L363" s="20"/>
      <c r="M363" s="20"/>
      <c r="N363" s="20"/>
      <c r="O363" s="20"/>
      <c r="P363" s="20"/>
      <c r="Q363" s="56"/>
      <c r="R363" s="57"/>
      <c r="S363" s="58"/>
      <c r="T363" s="20"/>
      <c r="U363" s="20"/>
      <c r="V363" s="56"/>
      <c r="W363" s="20"/>
      <c r="X363" s="20"/>
      <c r="Y363" s="17"/>
      <c r="Z363" s="20"/>
    </row>
    <row r="364" spans="3:26">
      <c r="C364" s="6"/>
      <c r="D364" s="48"/>
      <c r="E364" s="41"/>
      <c r="F364" s="6"/>
      <c r="H364" s="6"/>
      <c r="I364" s="55"/>
      <c r="J364" s="12"/>
      <c r="K364" s="20"/>
      <c r="L364" s="20"/>
      <c r="M364" s="20"/>
      <c r="N364" s="20"/>
      <c r="O364" s="20"/>
      <c r="P364" s="20"/>
      <c r="Q364" s="56"/>
      <c r="R364" s="57"/>
      <c r="S364" s="58"/>
      <c r="T364" s="20"/>
      <c r="U364" s="20"/>
      <c r="V364" s="56"/>
      <c r="W364" s="20"/>
      <c r="X364" s="20"/>
      <c r="Y364" s="17"/>
      <c r="Z364" s="20"/>
    </row>
    <row r="365" spans="3:26">
      <c r="C365" s="6"/>
      <c r="D365" s="48"/>
      <c r="E365" s="41"/>
      <c r="F365" s="6"/>
      <c r="H365" s="6"/>
      <c r="I365" s="55"/>
      <c r="J365" s="12"/>
      <c r="K365" s="20"/>
      <c r="L365" s="20"/>
      <c r="M365" s="20"/>
      <c r="N365" s="20"/>
      <c r="O365" s="20"/>
      <c r="P365" s="20"/>
      <c r="Q365" s="56"/>
      <c r="R365" s="57"/>
      <c r="S365" s="58"/>
      <c r="T365" s="20"/>
      <c r="U365" s="20"/>
      <c r="V365" s="56"/>
      <c r="W365" s="20"/>
      <c r="X365" s="20"/>
      <c r="Y365" s="17"/>
      <c r="Z365" s="20"/>
    </row>
    <row r="366" spans="3:26">
      <c r="C366" s="6"/>
      <c r="D366" s="48"/>
      <c r="E366" s="41"/>
      <c r="F366" s="6"/>
      <c r="H366" s="6"/>
      <c r="I366" s="55"/>
      <c r="J366" s="12"/>
      <c r="K366" s="20"/>
      <c r="L366" s="20"/>
      <c r="M366" s="20"/>
      <c r="N366" s="20"/>
      <c r="O366" s="20"/>
      <c r="P366" s="20"/>
      <c r="Q366" s="56"/>
      <c r="R366" s="57"/>
      <c r="S366" s="58"/>
      <c r="T366" s="20"/>
      <c r="U366" s="20"/>
      <c r="V366" s="56"/>
      <c r="W366" s="20"/>
      <c r="X366" s="20"/>
      <c r="Y366" s="17"/>
      <c r="Z366" s="20"/>
    </row>
    <row r="367" spans="3:26">
      <c r="C367" s="6"/>
      <c r="D367" s="48"/>
      <c r="E367" s="41"/>
      <c r="F367" s="6"/>
      <c r="H367" s="6"/>
      <c r="I367" s="55"/>
      <c r="J367" s="12"/>
      <c r="K367" s="20"/>
      <c r="L367" s="20"/>
      <c r="M367" s="20"/>
      <c r="N367" s="20"/>
      <c r="O367" s="20"/>
      <c r="P367" s="20"/>
      <c r="Q367" s="56"/>
      <c r="R367" s="57"/>
      <c r="S367" s="58"/>
      <c r="T367" s="20"/>
      <c r="U367" s="20"/>
      <c r="V367" s="56"/>
      <c r="W367" s="20"/>
      <c r="X367" s="20"/>
      <c r="Y367" s="17"/>
      <c r="Z367" s="20"/>
    </row>
    <row r="368" spans="3:26">
      <c r="C368" s="6"/>
      <c r="D368" s="48"/>
      <c r="E368" s="41"/>
      <c r="F368" s="6"/>
      <c r="H368" s="6"/>
      <c r="I368" s="55"/>
      <c r="J368" s="12"/>
      <c r="K368" s="20"/>
      <c r="L368" s="20"/>
      <c r="M368" s="20"/>
      <c r="N368" s="20"/>
      <c r="O368" s="20"/>
      <c r="P368" s="20"/>
      <c r="Q368" s="56"/>
      <c r="R368" s="57"/>
      <c r="S368" s="58"/>
      <c r="T368" s="20"/>
      <c r="U368" s="20"/>
      <c r="V368" s="56"/>
      <c r="W368" s="20"/>
      <c r="X368" s="20"/>
      <c r="Y368" s="17"/>
      <c r="Z368" s="20"/>
    </row>
    <row r="369" spans="3:26">
      <c r="C369" s="6"/>
      <c r="D369" s="48"/>
      <c r="E369" s="41"/>
      <c r="F369" s="6"/>
      <c r="H369" s="6"/>
      <c r="I369" s="55"/>
      <c r="J369" s="12"/>
      <c r="K369" s="20"/>
      <c r="L369" s="20"/>
      <c r="M369" s="20"/>
      <c r="N369" s="20"/>
      <c r="O369" s="20"/>
      <c r="P369" s="20"/>
      <c r="Q369" s="56"/>
      <c r="R369" s="57"/>
      <c r="S369" s="58"/>
      <c r="T369" s="20"/>
      <c r="U369" s="20"/>
      <c r="V369" s="56"/>
      <c r="W369" s="20"/>
      <c r="X369" s="20"/>
      <c r="Y369" s="17"/>
      <c r="Z369" s="20"/>
    </row>
    <row r="370" spans="3:26">
      <c r="C370" s="6"/>
      <c r="D370" s="48"/>
      <c r="E370" s="41"/>
      <c r="F370" s="6"/>
      <c r="H370" s="6"/>
      <c r="I370" s="55"/>
      <c r="J370" s="12"/>
      <c r="K370" s="20"/>
      <c r="L370" s="20"/>
      <c r="M370" s="20"/>
      <c r="N370" s="20"/>
      <c r="O370" s="20"/>
      <c r="P370" s="20"/>
      <c r="Q370" s="56"/>
      <c r="R370" s="57"/>
      <c r="S370" s="58"/>
      <c r="T370" s="20"/>
      <c r="U370" s="20"/>
      <c r="V370" s="56"/>
      <c r="W370" s="20"/>
      <c r="X370" s="20"/>
      <c r="Y370" s="17"/>
      <c r="Z370" s="20"/>
    </row>
    <row r="371" spans="3:26">
      <c r="C371" s="6"/>
      <c r="D371" s="48"/>
      <c r="E371" s="41"/>
      <c r="F371" s="6"/>
      <c r="H371" s="6"/>
      <c r="I371" s="55"/>
      <c r="J371" s="12"/>
      <c r="K371" s="20"/>
      <c r="L371" s="20"/>
      <c r="M371" s="20"/>
      <c r="N371" s="20"/>
      <c r="O371" s="20"/>
      <c r="P371" s="20"/>
      <c r="Q371" s="56"/>
      <c r="R371" s="57"/>
      <c r="S371" s="58"/>
      <c r="T371" s="20"/>
      <c r="U371" s="20"/>
      <c r="V371" s="56"/>
      <c r="W371" s="20"/>
      <c r="X371" s="20"/>
      <c r="Y371" s="17"/>
      <c r="Z371" s="20"/>
    </row>
    <row r="372" spans="3:26">
      <c r="C372" s="6"/>
      <c r="D372" s="48"/>
      <c r="E372" s="41"/>
      <c r="F372" s="6"/>
      <c r="H372" s="6"/>
      <c r="I372" s="55"/>
      <c r="J372" s="12"/>
      <c r="K372" s="20"/>
      <c r="L372" s="20"/>
      <c r="M372" s="20"/>
      <c r="N372" s="20"/>
      <c r="O372" s="20"/>
      <c r="P372" s="20"/>
      <c r="Q372" s="56"/>
      <c r="R372" s="57"/>
      <c r="S372" s="58"/>
      <c r="T372" s="20"/>
      <c r="U372" s="20"/>
      <c r="V372" s="56"/>
      <c r="W372" s="20"/>
      <c r="X372" s="20"/>
      <c r="Y372" s="17"/>
      <c r="Z372" s="20"/>
    </row>
    <row r="373" spans="3:26">
      <c r="C373" s="6"/>
      <c r="D373" s="48"/>
      <c r="E373" s="41"/>
      <c r="F373" s="6"/>
      <c r="H373" s="6"/>
      <c r="I373" s="55"/>
      <c r="J373" s="12"/>
      <c r="K373" s="20"/>
      <c r="L373" s="20"/>
      <c r="M373" s="20"/>
      <c r="N373" s="20"/>
      <c r="O373" s="20"/>
      <c r="P373" s="20"/>
      <c r="Q373" s="56"/>
      <c r="R373" s="57"/>
      <c r="S373" s="58"/>
      <c r="T373" s="20"/>
      <c r="U373" s="20"/>
      <c r="V373" s="56"/>
      <c r="W373" s="20"/>
      <c r="X373" s="20"/>
      <c r="Y373" s="17"/>
      <c r="Z373" s="20"/>
    </row>
    <row r="374" spans="3:26">
      <c r="C374" s="6"/>
      <c r="D374" s="48"/>
      <c r="E374" s="41"/>
      <c r="F374" s="6"/>
      <c r="H374" s="6"/>
      <c r="I374" s="55"/>
      <c r="J374" s="12"/>
      <c r="K374" s="20"/>
      <c r="L374" s="20"/>
      <c r="M374" s="20"/>
      <c r="N374" s="20"/>
      <c r="O374" s="20"/>
      <c r="P374" s="20"/>
      <c r="Q374" s="56"/>
      <c r="R374" s="57"/>
      <c r="S374" s="58"/>
      <c r="T374" s="20"/>
      <c r="U374" s="20"/>
      <c r="V374" s="56"/>
      <c r="W374" s="20"/>
      <c r="X374" s="20"/>
      <c r="Y374" s="17"/>
      <c r="Z374" s="20"/>
    </row>
    <row r="375" spans="3:26">
      <c r="C375" s="6"/>
      <c r="D375" s="48"/>
      <c r="E375" s="41"/>
      <c r="F375" s="6"/>
      <c r="H375" s="6"/>
      <c r="I375" s="55"/>
      <c r="J375" s="12"/>
      <c r="K375" s="20"/>
      <c r="L375" s="20"/>
      <c r="M375" s="20"/>
      <c r="N375" s="20"/>
      <c r="O375" s="20"/>
      <c r="P375" s="20"/>
      <c r="Q375" s="56"/>
      <c r="R375" s="57"/>
      <c r="S375" s="58"/>
      <c r="T375" s="20"/>
      <c r="U375" s="20"/>
      <c r="V375" s="56"/>
      <c r="W375" s="20"/>
      <c r="X375" s="20"/>
      <c r="Y375" s="17"/>
      <c r="Z375" s="20"/>
    </row>
    <row r="376" spans="3:26">
      <c r="C376" s="6"/>
      <c r="D376" s="48"/>
      <c r="E376" s="41"/>
      <c r="F376" s="6"/>
      <c r="H376" s="6"/>
      <c r="I376" s="55"/>
      <c r="J376" s="12"/>
      <c r="K376" s="20"/>
      <c r="L376" s="20"/>
      <c r="M376" s="20"/>
      <c r="N376" s="20"/>
      <c r="O376" s="20"/>
      <c r="P376" s="20"/>
      <c r="Q376" s="56"/>
      <c r="R376" s="57"/>
      <c r="S376" s="58"/>
      <c r="T376" s="20"/>
      <c r="U376" s="20"/>
      <c r="V376" s="56"/>
      <c r="W376" s="20"/>
      <c r="X376" s="20"/>
      <c r="Y376" s="17"/>
      <c r="Z376" s="20"/>
    </row>
    <row r="377" spans="3:26">
      <c r="C377" s="6"/>
      <c r="D377" s="48"/>
      <c r="E377" s="41"/>
      <c r="F377" s="6"/>
      <c r="H377" s="6"/>
      <c r="I377" s="55"/>
      <c r="J377" s="12"/>
      <c r="K377" s="20"/>
      <c r="L377" s="20"/>
      <c r="M377" s="20"/>
      <c r="N377" s="20"/>
      <c r="O377" s="20"/>
      <c r="P377" s="20"/>
      <c r="Q377" s="56"/>
      <c r="R377" s="57"/>
      <c r="S377" s="58"/>
      <c r="T377" s="20"/>
      <c r="U377" s="20"/>
      <c r="V377" s="56"/>
      <c r="W377" s="20"/>
      <c r="X377" s="20"/>
      <c r="Y377" s="17"/>
      <c r="Z377" s="20"/>
    </row>
    <row r="378" spans="3:26">
      <c r="C378" s="6"/>
      <c r="D378" s="48"/>
      <c r="E378" s="41"/>
      <c r="F378" s="6"/>
      <c r="H378" s="6"/>
      <c r="I378" s="55"/>
      <c r="J378" s="12"/>
      <c r="K378" s="20"/>
      <c r="L378" s="20"/>
      <c r="M378" s="20"/>
      <c r="N378" s="20"/>
      <c r="O378" s="20"/>
      <c r="P378" s="20"/>
      <c r="Q378" s="56"/>
      <c r="R378" s="57"/>
      <c r="S378" s="58"/>
      <c r="T378" s="20"/>
      <c r="U378" s="20"/>
      <c r="V378" s="56"/>
      <c r="W378" s="20"/>
      <c r="X378" s="20"/>
      <c r="Y378" s="17"/>
      <c r="Z378" s="20"/>
    </row>
    <row r="379" spans="3:26">
      <c r="C379" s="6"/>
      <c r="D379" s="48"/>
      <c r="E379" s="41"/>
      <c r="F379" s="6"/>
      <c r="H379" s="6"/>
      <c r="I379" s="55"/>
      <c r="J379" s="12"/>
      <c r="K379" s="20"/>
      <c r="L379" s="20"/>
      <c r="M379" s="20"/>
      <c r="N379" s="20"/>
      <c r="O379" s="20"/>
      <c r="P379" s="20"/>
      <c r="Q379" s="56"/>
      <c r="R379" s="57"/>
      <c r="S379" s="58"/>
      <c r="T379" s="20"/>
      <c r="U379" s="20"/>
      <c r="V379" s="56"/>
      <c r="W379" s="20"/>
      <c r="X379" s="20"/>
      <c r="Y379" s="17"/>
      <c r="Z379" s="20"/>
    </row>
    <row r="380" spans="3:26">
      <c r="C380" s="6"/>
      <c r="D380" s="48"/>
      <c r="E380" s="41"/>
      <c r="F380" s="6"/>
      <c r="H380" s="6"/>
      <c r="I380" s="55"/>
      <c r="J380" s="12"/>
      <c r="K380" s="20"/>
      <c r="L380" s="20"/>
      <c r="M380" s="20"/>
      <c r="N380" s="20"/>
      <c r="O380" s="20"/>
      <c r="P380" s="20"/>
      <c r="Q380" s="56"/>
      <c r="R380" s="57"/>
      <c r="S380" s="58"/>
      <c r="T380" s="20"/>
      <c r="U380" s="20"/>
      <c r="V380" s="56"/>
      <c r="W380" s="20"/>
      <c r="X380" s="20"/>
      <c r="Y380" s="17"/>
      <c r="Z380" s="20"/>
    </row>
    <row r="381" spans="3:26">
      <c r="C381" s="6"/>
      <c r="D381" s="48"/>
      <c r="E381" s="41"/>
      <c r="F381" s="6"/>
      <c r="H381" s="6"/>
      <c r="I381" s="55"/>
      <c r="J381" s="12"/>
      <c r="K381" s="20"/>
      <c r="L381" s="20"/>
      <c r="M381" s="20"/>
      <c r="N381" s="20"/>
      <c r="O381" s="20"/>
      <c r="P381" s="20"/>
      <c r="Q381" s="56"/>
      <c r="R381" s="57"/>
      <c r="S381" s="58"/>
      <c r="T381" s="20"/>
      <c r="U381" s="20"/>
      <c r="V381" s="56"/>
      <c r="W381" s="20"/>
      <c r="X381" s="20"/>
      <c r="Y381" s="17"/>
      <c r="Z381" s="20"/>
    </row>
    <row r="382" spans="3:26">
      <c r="C382" s="6"/>
      <c r="D382" s="48"/>
      <c r="E382" s="41"/>
      <c r="F382" s="6"/>
      <c r="H382" s="6"/>
      <c r="I382" s="55"/>
      <c r="J382" s="12"/>
      <c r="K382" s="20"/>
      <c r="L382" s="20"/>
      <c r="M382" s="20"/>
      <c r="N382" s="20"/>
      <c r="O382" s="20"/>
      <c r="P382" s="20"/>
      <c r="Q382" s="56"/>
      <c r="R382" s="57"/>
      <c r="S382" s="58"/>
      <c r="T382" s="20"/>
      <c r="U382" s="20"/>
      <c r="V382" s="56"/>
      <c r="W382" s="20"/>
      <c r="X382" s="20"/>
      <c r="Y382" s="17"/>
      <c r="Z382" s="20"/>
    </row>
    <row r="383" spans="3:26">
      <c r="C383" s="6"/>
      <c r="D383" s="48"/>
      <c r="E383" s="41"/>
      <c r="F383" s="6"/>
      <c r="H383" s="6"/>
      <c r="I383" s="55"/>
      <c r="J383" s="12"/>
      <c r="K383" s="20"/>
      <c r="L383" s="20"/>
      <c r="M383" s="20"/>
      <c r="N383" s="20"/>
      <c r="O383" s="20"/>
      <c r="P383" s="20"/>
      <c r="Q383" s="56"/>
      <c r="R383" s="57"/>
      <c r="S383" s="58"/>
      <c r="T383" s="20"/>
      <c r="U383" s="20"/>
      <c r="V383" s="56"/>
      <c r="W383" s="20"/>
      <c r="X383" s="20"/>
      <c r="Y383" s="17"/>
      <c r="Z383" s="20"/>
    </row>
    <row r="384" spans="3:26">
      <c r="C384" s="6"/>
      <c r="D384" s="48"/>
      <c r="E384" s="41"/>
      <c r="F384" s="6"/>
      <c r="H384" s="6"/>
      <c r="I384" s="55"/>
      <c r="J384" s="12"/>
      <c r="K384" s="20"/>
      <c r="L384" s="20"/>
      <c r="M384" s="20"/>
      <c r="N384" s="20"/>
      <c r="O384" s="20"/>
      <c r="P384" s="20"/>
      <c r="Q384" s="56"/>
      <c r="R384" s="57"/>
      <c r="S384" s="58"/>
      <c r="T384" s="20"/>
      <c r="U384" s="20"/>
      <c r="V384" s="56"/>
      <c r="W384" s="20"/>
      <c r="X384" s="20"/>
      <c r="Y384" s="17"/>
      <c r="Z384" s="20"/>
    </row>
    <row r="385" spans="3:26">
      <c r="C385" s="6"/>
      <c r="D385" s="48"/>
      <c r="E385" s="41"/>
      <c r="F385" s="6"/>
      <c r="H385" s="6"/>
      <c r="I385" s="55"/>
      <c r="J385" s="12"/>
      <c r="K385" s="20"/>
      <c r="L385" s="20"/>
      <c r="M385" s="20"/>
      <c r="N385" s="20"/>
      <c r="O385" s="20"/>
      <c r="P385" s="20"/>
      <c r="Q385" s="56"/>
      <c r="R385" s="57"/>
      <c r="S385" s="58"/>
      <c r="T385" s="20"/>
      <c r="U385" s="20"/>
      <c r="V385" s="56"/>
      <c r="W385" s="20"/>
      <c r="X385" s="20"/>
      <c r="Y385" s="17"/>
      <c r="Z385" s="20"/>
    </row>
    <row r="386" spans="3:26">
      <c r="C386" s="6"/>
      <c r="D386" s="48"/>
      <c r="E386" s="41"/>
      <c r="F386" s="6"/>
      <c r="H386" s="6"/>
      <c r="I386" s="55"/>
      <c r="J386" s="12"/>
      <c r="K386" s="20"/>
      <c r="L386" s="20"/>
      <c r="M386" s="20"/>
      <c r="N386" s="20"/>
      <c r="O386" s="20"/>
      <c r="P386" s="20"/>
      <c r="Q386" s="56"/>
      <c r="R386" s="57"/>
      <c r="S386" s="58"/>
      <c r="T386" s="20"/>
      <c r="U386" s="20"/>
      <c r="V386" s="56"/>
      <c r="W386" s="20"/>
      <c r="X386" s="20"/>
      <c r="Y386" s="17"/>
      <c r="Z386" s="20"/>
    </row>
    <row r="387" spans="3:26">
      <c r="C387" s="6"/>
      <c r="D387" s="48"/>
      <c r="E387" s="41"/>
      <c r="F387" s="6"/>
      <c r="H387" s="6"/>
      <c r="I387" s="55"/>
      <c r="J387" s="12"/>
      <c r="K387" s="20"/>
      <c r="L387" s="20"/>
      <c r="M387" s="20"/>
      <c r="N387" s="20"/>
      <c r="O387" s="20"/>
      <c r="P387" s="20"/>
      <c r="Q387" s="56"/>
      <c r="R387" s="57"/>
      <c r="S387" s="58"/>
      <c r="T387" s="20"/>
      <c r="U387" s="20"/>
      <c r="V387" s="56"/>
      <c r="W387" s="20"/>
      <c r="X387" s="20"/>
      <c r="Y387" s="17"/>
      <c r="Z387" s="20"/>
    </row>
    <row r="388" spans="3:26">
      <c r="C388" s="6"/>
      <c r="D388" s="48"/>
      <c r="E388" s="41"/>
      <c r="F388" s="6"/>
      <c r="H388" s="6"/>
      <c r="I388" s="55"/>
      <c r="J388" s="12"/>
      <c r="K388" s="20"/>
      <c r="L388" s="20"/>
      <c r="M388" s="20"/>
      <c r="N388" s="20"/>
      <c r="O388" s="20"/>
      <c r="P388" s="20"/>
      <c r="Q388" s="56"/>
      <c r="R388" s="57"/>
      <c r="S388" s="58"/>
      <c r="T388" s="20"/>
      <c r="U388" s="20"/>
      <c r="V388" s="56"/>
      <c r="W388" s="20"/>
      <c r="X388" s="20"/>
      <c r="Y388" s="17"/>
      <c r="Z388" s="20"/>
    </row>
    <row r="389" spans="3:26">
      <c r="C389" s="6"/>
      <c r="D389" s="48"/>
      <c r="E389" s="41"/>
      <c r="F389" s="6"/>
      <c r="H389" s="6"/>
      <c r="I389" s="55"/>
      <c r="J389" s="12"/>
      <c r="K389" s="20"/>
      <c r="L389" s="20"/>
      <c r="M389" s="20"/>
      <c r="N389" s="20"/>
      <c r="O389" s="20"/>
      <c r="P389" s="20"/>
      <c r="Q389" s="56"/>
      <c r="R389" s="57"/>
      <c r="S389" s="58"/>
      <c r="T389" s="20"/>
      <c r="U389" s="20"/>
      <c r="V389" s="56"/>
      <c r="W389" s="20"/>
      <c r="X389" s="20"/>
      <c r="Y389" s="17"/>
      <c r="Z389" s="20"/>
    </row>
    <row r="390" spans="3:26">
      <c r="C390" s="6"/>
      <c r="D390" s="48"/>
      <c r="E390" s="41"/>
      <c r="F390" s="6"/>
      <c r="H390" s="6"/>
      <c r="I390" s="55"/>
      <c r="J390" s="12"/>
      <c r="K390" s="20"/>
      <c r="L390" s="20"/>
      <c r="M390" s="20"/>
      <c r="N390" s="20"/>
      <c r="O390" s="20"/>
      <c r="P390" s="20"/>
      <c r="Q390" s="56"/>
      <c r="R390" s="57"/>
      <c r="S390" s="58"/>
      <c r="T390" s="20"/>
      <c r="U390" s="20"/>
      <c r="V390" s="56"/>
      <c r="W390" s="20"/>
      <c r="X390" s="20"/>
      <c r="Y390" s="17"/>
      <c r="Z390" s="20"/>
    </row>
    <row r="391" spans="3:26">
      <c r="C391" s="6"/>
      <c r="D391" s="48"/>
      <c r="E391" s="41"/>
      <c r="F391" s="6"/>
      <c r="H391" s="6"/>
      <c r="I391" s="55"/>
      <c r="J391" s="12"/>
      <c r="K391" s="20"/>
      <c r="L391" s="20"/>
      <c r="M391" s="20"/>
      <c r="N391" s="20"/>
      <c r="O391" s="20"/>
      <c r="P391" s="20"/>
      <c r="Q391" s="56"/>
      <c r="R391" s="57"/>
      <c r="S391" s="58"/>
      <c r="T391" s="20"/>
      <c r="U391" s="20"/>
      <c r="V391" s="56"/>
      <c r="W391" s="20"/>
      <c r="X391" s="20"/>
      <c r="Y391" s="17"/>
      <c r="Z391" s="20"/>
    </row>
    <row r="392" spans="3:26">
      <c r="C392" s="6"/>
      <c r="D392" s="48"/>
      <c r="E392" s="41"/>
      <c r="F392" s="6"/>
      <c r="H392" s="6"/>
      <c r="I392" s="55"/>
      <c r="J392" s="12"/>
      <c r="K392" s="20"/>
      <c r="L392" s="20"/>
      <c r="M392" s="20"/>
      <c r="N392" s="20"/>
      <c r="O392" s="20"/>
      <c r="P392" s="20"/>
      <c r="Q392" s="56"/>
      <c r="R392" s="57"/>
      <c r="S392" s="58"/>
      <c r="T392" s="20"/>
      <c r="U392" s="20"/>
      <c r="V392" s="56"/>
      <c r="W392" s="20"/>
      <c r="X392" s="20"/>
      <c r="Y392" s="17"/>
      <c r="Z392" s="20"/>
    </row>
    <row r="393" spans="3:26">
      <c r="C393" s="6"/>
      <c r="D393" s="48"/>
      <c r="E393" s="41"/>
      <c r="F393" s="6"/>
      <c r="H393" s="6"/>
      <c r="I393" s="55"/>
      <c r="J393" s="12"/>
      <c r="K393" s="20"/>
      <c r="L393" s="20"/>
      <c r="M393" s="20"/>
      <c r="N393" s="20"/>
      <c r="O393" s="20"/>
      <c r="P393" s="20"/>
      <c r="Q393" s="56"/>
      <c r="R393" s="57"/>
      <c r="S393" s="58"/>
      <c r="T393" s="20"/>
      <c r="U393" s="20"/>
      <c r="V393" s="56"/>
      <c r="W393" s="20"/>
      <c r="X393" s="20"/>
      <c r="Y393" s="17"/>
      <c r="Z393" s="20"/>
    </row>
    <row r="394" spans="3:26">
      <c r="C394" s="6"/>
      <c r="D394" s="48"/>
      <c r="E394" s="41"/>
      <c r="F394" s="6"/>
      <c r="H394" s="6"/>
      <c r="I394" s="55"/>
      <c r="J394" s="12"/>
      <c r="K394" s="20"/>
      <c r="L394" s="20"/>
      <c r="M394" s="20"/>
      <c r="N394" s="20"/>
      <c r="O394" s="20"/>
      <c r="P394" s="20"/>
      <c r="Q394" s="56"/>
      <c r="R394" s="57"/>
      <c r="S394" s="58"/>
      <c r="T394" s="20"/>
      <c r="U394" s="20"/>
      <c r="V394" s="56"/>
      <c r="W394" s="20"/>
      <c r="X394" s="20"/>
      <c r="Y394" s="17"/>
      <c r="Z394" s="20"/>
    </row>
    <row r="395" spans="3:26">
      <c r="C395" s="6"/>
      <c r="D395" s="48"/>
      <c r="E395" s="41"/>
      <c r="F395" s="6"/>
      <c r="H395" s="6"/>
      <c r="I395" s="55"/>
      <c r="J395" s="12"/>
      <c r="K395" s="20"/>
      <c r="L395" s="20"/>
      <c r="M395" s="20"/>
      <c r="N395" s="20"/>
      <c r="O395" s="20"/>
      <c r="P395" s="20"/>
      <c r="Q395" s="56"/>
      <c r="R395" s="57"/>
      <c r="S395" s="58"/>
      <c r="T395" s="20"/>
      <c r="U395" s="20"/>
      <c r="V395" s="56"/>
      <c r="W395" s="20"/>
      <c r="X395" s="20"/>
      <c r="Y395" s="17"/>
      <c r="Z395" s="20"/>
    </row>
    <row r="396" spans="3:26">
      <c r="C396" s="6"/>
      <c r="D396" s="48"/>
      <c r="E396" s="41"/>
      <c r="F396" s="6"/>
      <c r="H396" s="6"/>
      <c r="I396" s="55"/>
      <c r="J396" s="12"/>
      <c r="K396" s="20"/>
      <c r="L396" s="20"/>
      <c r="M396" s="20"/>
      <c r="N396" s="20"/>
      <c r="O396" s="20"/>
      <c r="P396" s="20"/>
      <c r="Q396" s="56"/>
      <c r="R396" s="57"/>
      <c r="S396" s="58"/>
      <c r="T396" s="20"/>
      <c r="U396" s="20"/>
      <c r="V396" s="56"/>
      <c r="W396" s="20"/>
      <c r="X396" s="20"/>
      <c r="Y396" s="17"/>
      <c r="Z396" s="20"/>
    </row>
    <row r="397" spans="3:26">
      <c r="C397" s="6"/>
      <c r="D397" s="48"/>
      <c r="E397" s="41"/>
      <c r="F397" s="6"/>
      <c r="H397" s="6"/>
      <c r="I397" s="55"/>
      <c r="J397" s="12"/>
      <c r="K397" s="20"/>
      <c r="L397" s="20"/>
      <c r="M397" s="20"/>
      <c r="N397" s="20"/>
      <c r="O397" s="20"/>
      <c r="P397" s="20"/>
      <c r="Q397" s="56"/>
      <c r="R397" s="57"/>
      <c r="S397" s="58"/>
      <c r="T397" s="20"/>
      <c r="U397" s="20"/>
      <c r="V397" s="56"/>
      <c r="W397" s="20"/>
      <c r="X397" s="20"/>
      <c r="Y397" s="17"/>
      <c r="Z397" s="20"/>
    </row>
    <row r="398" spans="3:26">
      <c r="C398" s="6"/>
      <c r="D398" s="48"/>
      <c r="E398" s="41"/>
      <c r="F398" s="6"/>
      <c r="H398" s="6"/>
      <c r="I398" s="55"/>
      <c r="J398" s="12"/>
      <c r="K398" s="20"/>
      <c r="L398" s="20"/>
      <c r="M398" s="20"/>
      <c r="N398" s="20"/>
      <c r="O398" s="20"/>
      <c r="P398" s="20"/>
      <c r="Q398" s="56"/>
      <c r="R398" s="57"/>
      <c r="S398" s="58"/>
      <c r="T398" s="20"/>
      <c r="U398" s="20"/>
      <c r="V398" s="56"/>
      <c r="W398" s="20"/>
      <c r="X398" s="20"/>
      <c r="Y398" s="17"/>
      <c r="Z398" s="20"/>
    </row>
    <row r="399" spans="3:26">
      <c r="C399" s="6"/>
      <c r="D399" s="48"/>
      <c r="E399" s="41"/>
      <c r="F399" s="6"/>
      <c r="H399" s="6"/>
      <c r="I399" s="55"/>
      <c r="J399" s="12"/>
      <c r="K399" s="20"/>
      <c r="L399" s="20"/>
      <c r="M399" s="20"/>
      <c r="N399" s="20"/>
      <c r="O399" s="20"/>
      <c r="P399" s="20"/>
      <c r="Q399" s="56"/>
      <c r="R399" s="57"/>
      <c r="S399" s="58"/>
      <c r="T399" s="20"/>
      <c r="U399" s="20"/>
      <c r="V399" s="56"/>
      <c r="W399" s="20"/>
      <c r="X399" s="20"/>
      <c r="Y399" s="17"/>
      <c r="Z399" s="20"/>
    </row>
    <row r="400" spans="3:26">
      <c r="C400" s="6"/>
      <c r="D400" s="48"/>
      <c r="E400" s="41"/>
      <c r="F400" s="6"/>
      <c r="H400" s="6"/>
      <c r="I400" s="55"/>
      <c r="J400" s="12"/>
      <c r="K400" s="20"/>
      <c r="L400" s="20"/>
      <c r="M400" s="20"/>
      <c r="N400" s="20"/>
      <c r="O400" s="20"/>
      <c r="P400" s="20"/>
      <c r="Q400" s="56"/>
      <c r="R400" s="57"/>
      <c r="S400" s="58"/>
      <c r="T400" s="20"/>
      <c r="U400" s="20"/>
      <c r="V400" s="56"/>
      <c r="W400" s="20"/>
      <c r="X400" s="20"/>
      <c r="Y400" s="17"/>
      <c r="Z400" s="20"/>
    </row>
    <row r="401" spans="3:26">
      <c r="C401" s="6"/>
      <c r="D401" s="48"/>
      <c r="E401" s="41"/>
      <c r="F401" s="6"/>
      <c r="H401" s="6"/>
      <c r="I401" s="55"/>
      <c r="J401" s="12"/>
      <c r="K401" s="20"/>
      <c r="L401" s="20"/>
      <c r="M401" s="20"/>
      <c r="N401" s="20"/>
      <c r="O401" s="20"/>
      <c r="P401" s="20"/>
      <c r="Q401" s="56"/>
      <c r="R401" s="57"/>
      <c r="S401" s="58"/>
      <c r="T401" s="20"/>
      <c r="U401" s="20"/>
      <c r="V401" s="56"/>
      <c r="W401" s="20"/>
      <c r="X401" s="20"/>
      <c r="Y401" s="17"/>
      <c r="Z401" s="20"/>
    </row>
    <row r="402" spans="3:26">
      <c r="C402" s="6"/>
      <c r="D402" s="48"/>
      <c r="E402" s="41"/>
      <c r="F402" s="6"/>
      <c r="H402" s="6"/>
      <c r="I402" s="55"/>
      <c r="J402" s="12"/>
      <c r="K402" s="20"/>
      <c r="L402" s="20"/>
      <c r="M402" s="20"/>
      <c r="N402" s="20"/>
      <c r="O402" s="20"/>
      <c r="P402" s="20"/>
      <c r="Q402" s="56"/>
      <c r="R402" s="57"/>
      <c r="S402" s="58"/>
      <c r="T402" s="20"/>
      <c r="U402" s="20"/>
      <c r="V402" s="56"/>
      <c r="W402" s="20"/>
      <c r="X402" s="20"/>
      <c r="Y402" s="17"/>
      <c r="Z402" s="20"/>
    </row>
    <row r="403" spans="3:26">
      <c r="C403" s="6"/>
      <c r="D403" s="48"/>
      <c r="E403" s="41"/>
      <c r="F403" s="6"/>
      <c r="H403" s="6"/>
      <c r="I403" s="55"/>
      <c r="J403" s="12"/>
      <c r="K403" s="20"/>
      <c r="L403" s="20"/>
      <c r="M403" s="20"/>
      <c r="N403" s="20"/>
      <c r="O403" s="20"/>
      <c r="P403" s="20"/>
      <c r="Q403" s="56"/>
      <c r="R403" s="57"/>
      <c r="S403" s="58"/>
      <c r="T403" s="20"/>
      <c r="U403" s="20"/>
      <c r="V403" s="56"/>
      <c r="W403" s="20"/>
      <c r="X403" s="20"/>
      <c r="Y403" s="17"/>
      <c r="Z403" s="20"/>
    </row>
    <row r="404" spans="3:26">
      <c r="C404" s="6"/>
      <c r="D404" s="48"/>
      <c r="E404" s="41"/>
      <c r="F404" s="6"/>
      <c r="H404" s="6"/>
      <c r="I404" s="55"/>
      <c r="J404" s="12"/>
      <c r="K404" s="20"/>
      <c r="L404" s="20"/>
      <c r="M404" s="20"/>
      <c r="N404" s="20"/>
      <c r="O404" s="20"/>
      <c r="P404" s="20"/>
      <c r="Q404" s="56"/>
      <c r="R404" s="57"/>
      <c r="S404" s="58"/>
      <c r="T404" s="20"/>
      <c r="U404" s="20"/>
      <c r="V404" s="56"/>
      <c r="W404" s="20"/>
      <c r="X404" s="20"/>
      <c r="Y404" s="17"/>
      <c r="Z404" s="20"/>
    </row>
    <row r="405" spans="3:26">
      <c r="C405" s="6"/>
      <c r="D405" s="48"/>
      <c r="E405" s="41"/>
      <c r="F405" s="6"/>
      <c r="H405" s="6"/>
      <c r="I405" s="55"/>
      <c r="J405" s="12"/>
      <c r="K405" s="20"/>
      <c r="L405" s="20"/>
      <c r="M405" s="20"/>
      <c r="N405" s="20"/>
      <c r="O405" s="20"/>
      <c r="P405" s="20"/>
      <c r="Q405" s="56"/>
      <c r="R405" s="57"/>
      <c r="S405" s="58"/>
      <c r="T405" s="20"/>
      <c r="U405" s="20"/>
      <c r="V405" s="56"/>
      <c r="W405" s="20"/>
      <c r="X405" s="20"/>
      <c r="Y405" s="17"/>
      <c r="Z405" s="20"/>
    </row>
    <row r="406" spans="3:26">
      <c r="C406" s="6"/>
      <c r="D406" s="48"/>
      <c r="E406" s="41"/>
      <c r="F406" s="6"/>
      <c r="H406" s="6"/>
      <c r="I406" s="55"/>
      <c r="J406" s="12"/>
      <c r="K406" s="20"/>
      <c r="L406" s="20"/>
      <c r="M406" s="20"/>
      <c r="N406" s="20"/>
      <c r="O406" s="20"/>
      <c r="P406" s="20"/>
      <c r="Q406" s="56"/>
      <c r="R406" s="57"/>
      <c r="S406" s="58"/>
      <c r="T406" s="20"/>
      <c r="U406" s="20"/>
      <c r="V406" s="56"/>
      <c r="W406" s="20"/>
      <c r="X406" s="20"/>
      <c r="Y406" s="17"/>
      <c r="Z406" s="20"/>
    </row>
    <row r="407" spans="3:26">
      <c r="C407" s="6"/>
      <c r="D407" s="48"/>
      <c r="E407" s="41"/>
      <c r="F407" s="6"/>
      <c r="H407" s="6"/>
      <c r="I407" s="55"/>
      <c r="J407" s="12"/>
      <c r="K407" s="20"/>
      <c r="L407" s="20"/>
      <c r="M407" s="20"/>
      <c r="N407" s="20"/>
      <c r="O407" s="20"/>
      <c r="P407" s="20"/>
      <c r="Q407" s="56"/>
      <c r="R407" s="57"/>
      <c r="S407" s="58"/>
      <c r="T407" s="20"/>
      <c r="U407" s="20"/>
      <c r="V407" s="56"/>
      <c r="W407" s="20"/>
      <c r="X407" s="20"/>
      <c r="Y407" s="17"/>
      <c r="Z407" s="20"/>
    </row>
    <row r="408" spans="3:26">
      <c r="C408" s="6"/>
      <c r="D408" s="48"/>
      <c r="E408" s="41"/>
      <c r="F408" s="6"/>
      <c r="H408" s="6"/>
      <c r="I408" s="55"/>
      <c r="J408" s="12"/>
      <c r="K408" s="20"/>
      <c r="L408" s="20"/>
      <c r="M408" s="20"/>
      <c r="N408" s="20"/>
      <c r="O408" s="20"/>
      <c r="P408" s="20"/>
      <c r="Q408" s="56"/>
      <c r="R408" s="57"/>
      <c r="S408" s="58"/>
      <c r="T408" s="20"/>
      <c r="U408" s="20"/>
      <c r="V408" s="56"/>
      <c r="W408" s="20"/>
      <c r="X408" s="20"/>
      <c r="Y408" s="17"/>
      <c r="Z408" s="20"/>
    </row>
    <row r="409" spans="3:26">
      <c r="C409" s="6"/>
      <c r="D409" s="48"/>
      <c r="E409" s="41"/>
      <c r="F409" s="6"/>
      <c r="H409" s="6"/>
      <c r="I409" s="55"/>
      <c r="J409" s="12"/>
      <c r="K409" s="20"/>
      <c r="L409" s="20"/>
      <c r="M409" s="20"/>
      <c r="N409" s="20"/>
      <c r="O409" s="20"/>
      <c r="P409" s="20"/>
      <c r="Q409" s="56"/>
      <c r="R409" s="57"/>
      <c r="S409" s="58"/>
      <c r="T409" s="20"/>
      <c r="U409" s="20"/>
      <c r="V409" s="56"/>
      <c r="W409" s="20"/>
      <c r="X409" s="20"/>
      <c r="Y409" s="17"/>
      <c r="Z409" s="20"/>
    </row>
    <row r="410" spans="3:26">
      <c r="C410" s="6"/>
      <c r="D410" s="48"/>
      <c r="E410" s="41"/>
      <c r="F410" s="6"/>
      <c r="H410" s="6"/>
      <c r="I410" s="55"/>
      <c r="J410" s="12"/>
      <c r="K410" s="20"/>
      <c r="L410" s="20"/>
      <c r="M410" s="20"/>
      <c r="N410" s="20"/>
      <c r="O410" s="20"/>
      <c r="P410" s="20"/>
      <c r="Q410" s="56"/>
      <c r="R410" s="57"/>
      <c r="S410" s="58"/>
      <c r="T410" s="20"/>
      <c r="U410" s="20"/>
      <c r="V410" s="56"/>
      <c r="W410" s="20"/>
      <c r="X410" s="20"/>
      <c r="Y410" s="17"/>
      <c r="Z410" s="20"/>
    </row>
    <row r="411" spans="3:26">
      <c r="C411" s="6"/>
      <c r="D411" s="48"/>
      <c r="E411" s="41"/>
      <c r="F411" s="6"/>
      <c r="H411" s="6"/>
      <c r="I411" s="55"/>
      <c r="J411" s="12"/>
      <c r="K411" s="20"/>
      <c r="L411" s="20"/>
      <c r="M411" s="20"/>
      <c r="N411" s="20"/>
      <c r="O411" s="20"/>
      <c r="P411" s="20"/>
      <c r="Q411" s="56"/>
      <c r="R411" s="57"/>
      <c r="S411" s="58"/>
      <c r="T411" s="20"/>
      <c r="U411" s="20"/>
      <c r="V411" s="56"/>
      <c r="W411" s="20"/>
      <c r="X411" s="20"/>
      <c r="Y411" s="17"/>
      <c r="Z411" s="20"/>
    </row>
    <row r="412" spans="3:26">
      <c r="C412" s="6"/>
      <c r="D412" s="48"/>
      <c r="E412" s="41"/>
      <c r="F412" s="6"/>
      <c r="H412" s="6"/>
      <c r="I412" s="55"/>
      <c r="J412" s="12"/>
      <c r="K412" s="20"/>
      <c r="L412" s="20"/>
      <c r="M412" s="20"/>
      <c r="N412" s="20"/>
      <c r="O412" s="20"/>
      <c r="P412" s="20"/>
      <c r="Q412" s="56"/>
      <c r="R412" s="57"/>
      <c r="S412" s="58"/>
      <c r="T412" s="20"/>
      <c r="U412" s="20"/>
      <c r="V412" s="56"/>
      <c r="W412" s="20"/>
      <c r="X412" s="20"/>
      <c r="Y412" s="17"/>
      <c r="Z412" s="20"/>
    </row>
    <row r="413" spans="3:26">
      <c r="C413" s="6"/>
      <c r="D413" s="48"/>
      <c r="E413" s="41"/>
      <c r="F413" s="6"/>
      <c r="H413" s="6"/>
      <c r="I413" s="55"/>
      <c r="J413" s="12"/>
      <c r="K413" s="20"/>
      <c r="L413" s="20"/>
      <c r="M413" s="20"/>
      <c r="N413" s="20"/>
      <c r="O413" s="20"/>
      <c r="P413" s="20"/>
      <c r="Q413" s="56"/>
      <c r="R413" s="57"/>
      <c r="S413" s="58"/>
      <c r="T413" s="20"/>
      <c r="U413" s="20"/>
      <c r="V413" s="56"/>
      <c r="W413" s="20"/>
      <c r="X413" s="20"/>
      <c r="Y413" s="17"/>
      <c r="Z413" s="20"/>
    </row>
    <row r="414" spans="3:26">
      <c r="C414" s="6"/>
      <c r="D414" s="48"/>
      <c r="E414" s="41"/>
      <c r="F414" s="6"/>
      <c r="H414" s="6"/>
      <c r="I414" s="55"/>
      <c r="J414" s="12"/>
      <c r="K414" s="20"/>
      <c r="L414" s="20"/>
      <c r="M414" s="20"/>
      <c r="N414" s="20"/>
      <c r="O414" s="20"/>
      <c r="P414" s="20"/>
      <c r="Q414" s="56"/>
      <c r="R414" s="57"/>
      <c r="S414" s="58"/>
      <c r="T414" s="20"/>
      <c r="U414" s="20"/>
      <c r="V414" s="56"/>
      <c r="W414" s="20"/>
      <c r="X414" s="20"/>
      <c r="Y414" s="17"/>
      <c r="Z414" s="20"/>
    </row>
    <row r="415" spans="3:26">
      <c r="C415" s="6"/>
      <c r="D415" s="48"/>
      <c r="E415" s="41"/>
      <c r="F415" s="6"/>
      <c r="H415" s="6"/>
      <c r="I415" s="55"/>
      <c r="J415" s="12"/>
      <c r="K415" s="20"/>
      <c r="L415" s="20"/>
      <c r="M415" s="20"/>
      <c r="N415" s="20"/>
      <c r="O415" s="20"/>
      <c r="P415" s="20"/>
      <c r="Q415" s="56"/>
      <c r="R415" s="57"/>
      <c r="S415" s="58"/>
      <c r="T415" s="20"/>
      <c r="U415" s="20"/>
      <c r="V415" s="56"/>
      <c r="W415" s="20"/>
      <c r="X415" s="20"/>
      <c r="Y415" s="17"/>
      <c r="Z415" s="20"/>
    </row>
    <row r="416" spans="3:26">
      <c r="C416" s="6"/>
      <c r="D416" s="48"/>
      <c r="E416" s="41"/>
      <c r="F416" s="6"/>
      <c r="H416" s="6"/>
      <c r="I416" s="55"/>
      <c r="J416" s="12"/>
      <c r="K416" s="20"/>
      <c r="L416" s="20"/>
      <c r="M416" s="20"/>
      <c r="N416" s="20"/>
      <c r="O416" s="20"/>
      <c r="P416" s="20"/>
      <c r="Q416" s="56"/>
      <c r="R416" s="57"/>
      <c r="S416" s="58"/>
      <c r="T416" s="20"/>
      <c r="U416" s="20"/>
      <c r="V416" s="56"/>
      <c r="W416" s="20"/>
      <c r="X416" s="20"/>
      <c r="Y416" s="17"/>
      <c r="Z416" s="20"/>
    </row>
    <row r="417" spans="3:26">
      <c r="C417" s="6"/>
      <c r="D417" s="48"/>
      <c r="E417" s="41"/>
      <c r="F417" s="6"/>
      <c r="H417" s="6"/>
      <c r="I417" s="55"/>
      <c r="J417" s="12"/>
      <c r="K417" s="20"/>
      <c r="L417" s="20"/>
      <c r="M417" s="20"/>
      <c r="N417" s="20"/>
      <c r="O417" s="20"/>
      <c r="P417" s="20"/>
      <c r="Q417" s="56"/>
      <c r="R417" s="57"/>
      <c r="S417" s="58"/>
      <c r="T417" s="20"/>
      <c r="U417" s="20"/>
      <c r="V417" s="56"/>
      <c r="W417" s="20"/>
      <c r="X417" s="20"/>
      <c r="Y417" s="17"/>
      <c r="Z417" s="20"/>
    </row>
    <row r="418" spans="3:26">
      <c r="C418" s="6"/>
      <c r="D418" s="48"/>
      <c r="E418" s="41"/>
      <c r="F418" s="6"/>
      <c r="H418" s="6"/>
      <c r="I418" s="55"/>
      <c r="J418" s="12"/>
      <c r="K418" s="20"/>
      <c r="L418" s="20"/>
      <c r="M418" s="20"/>
      <c r="N418" s="20"/>
      <c r="O418" s="20"/>
      <c r="P418" s="20"/>
      <c r="Q418" s="56"/>
      <c r="R418" s="57"/>
      <c r="S418" s="58"/>
      <c r="T418" s="20"/>
      <c r="U418" s="20"/>
      <c r="V418" s="56"/>
      <c r="W418" s="20"/>
      <c r="X418" s="20"/>
      <c r="Y418" s="17"/>
      <c r="Z418" s="20"/>
    </row>
    <row r="419" spans="3:26">
      <c r="C419" s="6"/>
      <c r="D419" s="48"/>
      <c r="E419" s="41"/>
      <c r="F419" s="6"/>
      <c r="H419" s="6"/>
      <c r="I419" s="55"/>
      <c r="J419" s="12"/>
      <c r="K419" s="20"/>
      <c r="L419" s="20"/>
      <c r="M419" s="20"/>
      <c r="N419" s="20"/>
      <c r="O419" s="20"/>
      <c r="P419" s="20"/>
      <c r="Q419" s="56"/>
      <c r="R419" s="57"/>
      <c r="S419" s="58"/>
      <c r="T419" s="20"/>
      <c r="U419" s="20"/>
      <c r="V419" s="56"/>
      <c r="W419" s="20"/>
      <c r="X419" s="20"/>
      <c r="Y419" s="17"/>
      <c r="Z419" s="20"/>
    </row>
    <row r="420" spans="3:26">
      <c r="C420" s="6"/>
      <c r="D420" s="48"/>
      <c r="E420" s="41"/>
      <c r="F420" s="6"/>
      <c r="H420" s="6"/>
      <c r="I420" s="55"/>
      <c r="J420" s="12"/>
      <c r="K420" s="20"/>
      <c r="L420" s="20"/>
      <c r="M420" s="20"/>
      <c r="N420" s="20"/>
      <c r="O420" s="20"/>
      <c r="P420" s="20"/>
      <c r="Q420" s="56"/>
      <c r="R420" s="57"/>
      <c r="S420" s="58"/>
      <c r="T420" s="20"/>
      <c r="U420" s="20"/>
      <c r="V420" s="56"/>
      <c r="W420" s="20"/>
      <c r="X420" s="20"/>
      <c r="Y420" s="17"/>
      <c r="Z420" s="20"/>
    </row>
    <row r="421" spans="3:26">
      <c r="C421" s="6"/>
      <c r="D421" s="48"/>
      <c r="E421" s="41"/>
      <c r="F421" s="6"/>
      <c r="H421" s="6"/>
      <c r="I421" s="55"/>
      <c r="J421" s="12"/>
      <c r="K421" s="20"/>
      <c r="L421" s="20"/>
      <c r="M421" s="20"/>
      <c r="N421" s="20"/>
      <c r="O421" s="20"/>
      <c r="P421" s="20"/>
      <c r="Q421" s="56"/>
      <c r="R421" s="57"/>
      <c r="S421" s="58"/>
      <c r="T421" s="20"/>
      <c r="U421" s="20"/>
      <c r="V421" s="56"/>
      <c r="W421" s="20"/>
      <c r="X421" s="20"/>
      <c r="Y421" s="17"/>
      <c r="Z421" s="20"/>
    </row>
    <row r="422" spans="3:26">
      <c r="C422" s="6"/>
      <c r="D422" s="48"/>
      <c r="E422" s="41"/>
      <c r="F422" s="6"/>
      <c r="H422" s="6"/>
      <c r="I422" s="55"/>
      <c r="J422" s="12"/>
      <c r="K422" s="20"/>
      <c r="L422" s="20"/>
      <c r="M422" s="20"/>
      <c r="N422" s="20"/>
      <c r="O422" s="20"/>
      <c r="P422" s="20"/>
      <c r="Q422" s="56"/>
      <c r="R422" s="57"/>
      <c r="S422" s="58"/>
      <c r="T422" s="20"/>
      <c r="U422" s="20"/>
      <c r="V422" s="56"/>
      <c r="W422" s="20"/>
      <c r="X422" s="20"/>
      <c r="Y422" s="17"/>
      <c r="Z422" s="20"/>
    </row>
    <row r="423" spans="3:26">
      <c r="C423" s="6"/>
      <c r="D423" s="48"/>
      <c r="E423" s="41"/>
      <c r="F423" s="6"/>
      <c r="H423" s="6"/>
      <c r="I423" s="55"/>
      <c r="J423" s="12"/>
      <c r="K423" s="20"/>
      <c r="L423" s="20"/>
      <c r="M423" s="20"/>
      <c r="N423" s="20"/>
      <c r="O423" s="20"/>
      <c r="P423" s="20"/>
      <c r="Q423" s="56"/>
      <c r="R423" s="57"/>
      <c r="S423" s="58"/>
      <c r="T423" s="20"/>
      <c r="U423" s="20"/>
      <c r="V423" s="56"/>
      <c r="W423" s="20"/>
      <c r="X423" s="20"/>
      <c r="Y423" s="17"/>
      <c r="Z423" s="20"/>
    </row>
    <row r="424" spans="3:26">
      <c r="C424" s="6"/>
      <c r="D424" s="48"/>
      <c r="E424" s="41"/>
      <c r="F424" s="6"/>
      <c r="H424" s="6"/>
      <c r="I424" s="55"/>
      <c r="J424" s="12"/>
      <c r="K424" s="20"/>
      <c r="L424" s="20"/>
      <c r="M424" s="20"/>
      <c r="N424" s="20"/>
      <c r="O424" s="20"/>
      <c r="P424" s="20"/>
      <c r="Q424" s="56"/>
      <c r="R424" s="57"/>
      <c r="S424" s="58"/>
      <c r="T424" s="20"/>
      <c r="U424" s="20"/>
      <c r="V424" s="56"/>
      <c r="W424" s="20"/>
      <c r="X424" s="20"/>
      <c r="Y424" s="17"/>
      <c r="Z424" s="20"/>
    </row>
    <row r="425" spans="3:26">
      <c r="C425" s="6"/>
      <c r="D425" s="48"/>
      <c r="E425" s="41"/>
      <c r="F425" s="6"/>
      <c r="H425" s="6"/>
      <c r="I425" s="55"/>
      <c r="J425" s="12"/>
      <c r="K425" s="20"/>
      <c r="L425" s="20"/>
      <c r="M425" s="20"/>
      <c r="N425" s="20"/>
      <c r="O425" s="20"/>
      <c r="P425" s="20"/>
      <c r="Q425" s="56"/>
      <c r="R425" s="57"/>
      <c r="S425" s="58"/>
      <c r="T425" s="20"/>
      <c r="U425" s="20"/>
      <c r="V425" s="56"/>
      <c r="W425" s="20"/>
      <c r="X425" s="20"/>
      <c r="Y425" s="17"/>
      <c r="Z425" s="20"/>
    </row>
    <row r="426" spans="3:26">
      <c r="C426" s="6"/>
      <c r="D426" s="48"/>
      <c r="E426" s="41"/>
      <c r="F426" s="6"/>
      <c r="H426" s="6"/>
      <c r="I426" s="55"/>
      <c r="J426" s="12"/>
      <c r="K426" s="20"/>
      <c r="L426" s="20"/>
      <c r="M426" s="20"/>
      <c r="N426" s="20"/>
      <c r="O426" s="20"/>
      <c r="P426" s="20"/>
      <c r="Q426" s="56"/>
      <c r="R426" s="57"/>
      <c r="S426" s="58"/>
      <c r="T426" s="20"/>
      <c r="U426" s="20"/>
      <c r="V426" s="56"/>
      <c r="W426" s="20"/>
      <c r="X426" s="20"/>
      <c r="Y426" s="17"/>
      <c r="Z426" s="20"/>
    </row>
    <row r="427" spans="3:26">
      <c r="C427" s="6"/>
      <c r="D427" s="48"/>
      <c r="E427" s="41"/>
      <c r="F427" s="6"/>
      <c r="H427" s="6"/>
      <c r="I427" s="55"/>
      <c r="J427" s="12"/>
      <c r="K427" s="20"/>
      <c r="L427" s="20"/>
      <c r="M427" s="20"/>
      <c r="N427" s="20"/>
      <c r="O427" s="20"/>
      <c r="P427" s="20"/>
      <c r="Q427" s="56"/>
      <c r="R427" s="57"/>
      <c r="S427" s="58"/>
      <c r="T427" s="20"/>
      <c r="U427" s="20"/>
      <c r="V427" s="56"/>
      <c r="W427" s="20"/>
      <c r="X427" s="20"/>
      <c r="Y427" s="17"/>
      <c r="Z427" s="20"/>
    </row>
    <row r="428" spans="3:26">
      <c r="C428" s="6"/>
      <c r="D428" s="48"/>
      <c r="E428" s="41"/>
      <c r="F428" s="6"/>
      <c r="H428" s="6"/>
      <c r="I428" s="55"/>
      <c r="J428" s="12"/>
      <c r="K428" s="20"/>
      <c r="L428" s="20"/>
      <c r="M428" s="20"/>
      <c r="N428" s="20"/>
      <c r="O428" s="20"/>
      <c r="P428" s="20"/>
      <c r="Q428" s="56"/>
      <c r="R428" s="57"/>
      <c r="S428" s="58"/>
      <c r="T428" s="20"/>
      <c r="U428" s="20"/>
      <c r="V428" s="56"/>
      <c r="W428" s="20"/>
      <c r="X428" s="20"/>
      <c r="Y428" s="17"/>
      <c r="Z428" s="20"/>
    </row>
    <row r="429" spans="3:26">
      <c r="C429" s="6"/>
      <c r="D429" s="48"/>
      <c r="E429" s="41"/>
      <c r="F429" s="6"/>
      <c r="H429" s="6"/>
      <c r="I429" s="55"/>
      <c r="J429" s="12"/>
      <c r="K429" s="20"/>
      <c r="L429" s="20"/>
      <c r="M429" s="20"/>
      <c r="N429" s="20"/>
      <c r="O429" s="20"/>
      <c r="P429" s="20"/>
      <c r="Q429" s="56"/>
      <c r="R429" s="57"/>
      <c r="S429" s="58"/>
      <c r="T429" s="20"/>
      <c r="U429" s="20"/>
      <c r="V429" s="56"/>
      <c r="W429" s="20"/>
      <c r="X429" s="20"/>
      <c r="Y429" s="17"/>
      <c r="Z429" s="20"/>
    </row>
    <row r="430" spans="3:26">
      <c r="C430" s="6"/>
      <c r="D430" s="48"/>
      <c r="E430" s="41"/>
      <c r="F430" s="6"/>
      <c r="H430" s="6"/>
      <c r="I430" s="55"/>
      <c r="J430" s="12"/>
      <c r="K430" s="20"/>
      <c r="L430" s="20"/>
      <c r="M430" s="20"/>
      <c r="N430" s="20"/>
      <c r="O430" s="20"/>
      <c r="P430" s="20"/>
      <c r="Q430" s="56"/>
      <c r="R430" s="57"/>
      <c r="S430" s="58"/>
      <c r="T430" s="20"/>
      <c r="U430" s="20"/>
      <c r="V430" s="56"/>
      <c r="W430" s="20"/>
      <c r="X430" s="20"/>
      <c r="Y430" s="17"/>
      <c r="Z430" s="20"/>
    </row>
    <row r="431" spans="3:26">
      <c r="C431" s="6"/>
      <c r="D431" s="48"/>
      <c r="E431" s="41"/>
      <c r="F431" s="6"/>
      <c r="H431" s="6"/>
      <c r="I431" s="55"/>
      <c r="J431" s="12"/>
      <c r="K431" s="20"/>
      <c r="L431" s="20"/>
      <c r="M431" s="20"/>
      <c r="N431" s="20"/>
      <c r="O431" s="20"/>
      <c r="P431" s="20"/>
      <c r="Q431" s="56"/>
      <c r="R431" s="57"/>
      <c r="S431" s="58"/>
      <c r="T431" s="20"/>
      <c r="U431" s="20"/>
      <c r="V431" s="56"/>
      <c r="W431" s="20"/>
      <c r="X431" s="20"/>
      <c r="Y431" s="17"/>
      <c r="Z431" s="20"/>
    </row>
    <row r="432" spans="3:26">
      <c r="C432" s="6"/>
      <c r="D432" s="48"/>
      <c r="E432" s="41"/>
      <c r="F432" s="6"/>
      <c r="H432" s="6"/>
      <c r="I432" s="55"/>
      <c r="J432" s="12"/>
      <c r="K432" s="20"/>
      <c r="L432" s="20"/>
      <c r="M432" s="20"/>
      <c r="N432" s="20"/>
      <c r="O432" s="20"/>
      <c r="P432" s="20"/>
      <c r="Q432" s="56"/>
      <c r="R432" s="57"/>
      <c r="S432" s="58"/>
      <c r="T432" s="20"/>
      <c r="U432" s="20"/>
      <c r="V432" s="56"/>
      <c r="W432" s="20"/>
      <c r="X432" s="20"/>
      <c r="Y432" s="17"/>
      <c r="Z432" s="20"/>
    </row>
    <row r="433" spans="3:26">
      <c r="C433" s="6"/>
      <c r="D433" s="48"/>
      <c r="E433" s="41"/>
      <c r="F433" s="6"/>
      <c r="H433" s="6"/>
      <c r="I433" s="55"/>
      <c r="J433" s="12"/>
      <c r="K433" s="20"/>
      <c r="L433" s="20"/>
      <c r="M433" s="20"/>
      <c r="N433" s="20"/>
      <c r="O433" s="20"/>
      <c r="P433" s="20"/>
      <c r="Q433" s="56"/>
      <c r="R433" s="57"/>
      <c r="S433" s="58"/>
      <c r="T433" s="20"/>
      <c r="U433" s="20"/>
      <c r="V433" s="56"/>
      <c r="W433" s="20"/>
      <c r="X433" s="20"/>
      <c r="Y433" s="17"/>
      <c r="Z433" s="20"/>
    </row>
    <row r="434" spans="3:26">
      <c r="C434" s="6"/>
      <c r="D434" s="48"/>
      <c r="E434" s="41"/>
      <c r="F434" s="6"/>
      <c r="H434" s="6"/>
      <c r="I434" s="55"/>
      <c r="J434" s="12"/>
      <c r="K434" s="20"/>
      <c r="L434" s="20"/>
      <c r="M434" s="20"/>
      <c r="N434" s="20"/>
      <c r="O434" s="20"/>
      <c r="P434" s="20"/>
      <c r="Q434" s="56"/>
      <c r="R434" s="57"/>
      <c r="S434" s="58"/>
      <c r="T434" s="20"/>
      <c r="U434" s="20"/>
      <c r="V434" s="56"/>
      <c r="W434" s="20"/>
      <c r="X434" s="20"/>
      <c r="Y434" s="17"/>
      <c r="Z434" s="20"/>
    </row>
    <row r="435" spans="3:26">
      <c r="C435" s="6"/>
      <c r="D435" s="48"/>
      <c r="E435" s="41"/>
      <c r="F435" s="6"/>
      <c r="H435" s="6"/>
      <c r="I435" s="55"/>
      <c r="J435" s="12"/>
      <c r="K435" s="20"/>
      <c r="L435" s="20"/>
      <c r="M435" s="20"/>
      <c r="N435" s="20"/>
      <c r="O435" s="20"/>
      <c r="P435" s="20"/>
      <c r="Q435" s="56"/>
      <c r="R435" s="57"/>
      <c r="S435" s="58"/>
      <c r="T435" s="20"/>
      <c r="U435" s="20"/>
      <c r="V435" s="56"/>
      <c r="W435" s="20"/>
      <c r="X435" s="20"/>
      <c r="Y435" s="17"/>
      <c r="Z435" s="20"/>
    </row>
    <row r="436" spans="3:26">
      <c r="C436" s="6"/>
      <c r="D436" s="48"/>
      <c r="E436" s="41"/>
      <c r="F436" s="6"/>
      <c r="H436" s="6"/>
      <c r="I436" s="55"/>
      <c r="J436" s="12"/>
      <c r="K436" s="20"/>
      <c r="L436" s="20"/>
      <c r="M436" s="20"/>
      <c r="N436" s="20"/>
      <c r="O436" s="20"/>
      <c r="P436" s="20"/>
      <c r="Q436" s="56"/>
      <c r="R436" s="57"/>
      <c r="S436" s="58"/>
      <c r="T436" s="20"/>
      <c r="U436" s="20"/>
      <c r="V436" s="56"/>
      <c r="W436" s="20"/>
      <c r="X436" s="20"/>
      <c r="Y436" s="17"/>
      <c r="Z436" s="20"/>
    </row>
    <row r="437" spans="3:26">
      <c r="C437" s="6"/>
      <c r="D437" s="48"/>
      <c r="E437" s="41"/>
      <c r="F437" s="6"/>
      <c r="H437" s="6"/>
      <c r="I437" s="55"/>
      <c r="J437" s="12"/>
      <c r="K437" s="20"/>
      <c r="L437" s="20"/>
      <c r="M437" s="20"/>
      <c r="N437" s="20"/>
      <c r="O437" s="20"/>
      <c r="P437" s="20"/>
      <c r="Q437" s="56"/>
      <c r="R437" s="57"/>
      <c r="S437" s="58"/>
      <c r="T437" s="20"/>
      <c r="U437" s="20"/>
      <c r="V437" s="56"/>
      <c r="W437" s="20"/>
      <c r="X437" s="20"/>
      <c r="Y437" s="17"/>
      <c r="Z437" s="20"/>
    </row>
    <row r="438" spans="3:26">
      <c r="C438" s="6"/>
      <c r="D438" s="48"/>
      <c r="E438" s="41"/>
      <c r="F438" s="6"/>
      <c r="H438" s="6"/>
      <c r="I438" s="55"/>
      <c r="J438" s="12"/>
      <c r="K438" s="20"/>
      <c r="L438" s="20"/>
      <c r="M438" s="20"/>
      <c r="N438" s="20"/>
      <c r="O438" s="20"/>
      <c r="P438" s="20"/>
      <c r="Q438" s="56"/>
      <c r="R438" s="57"/>
      <c r="S438" s="58"/>
      <c r="T438" s="20"/>
      <c r="U438" s="20"/>
      <c r="V438" s="56"/>
      <c r="W438" s="20"/>
      <c r="X438" s="20"/>
      <c r="Y438" s="17"/>
      <c r="Z438" s="20"/>
    </row>
    <row r="439" spans="3:26">
      <c r="P439" s="20"/>
      <c r="Q439" s="56"/>
      <c r="R439" s="57"/>
      <c r="S439" s="58"/>
      <c r="T439" s="20"/>
      <c r="U439" s="20"/>
      <c r="V439" s="56"/>
      <c r="W439" s="20"/>
      <c r="X439" s="20"/>
      <c r="Y439" s="17"/>
      <c r="Z439" s="20"/>
    </row>
    <row r="440" spans="3:26">
      <c r="P440" s="20"/>
      <c r="Q440" s="56"/>
      <c r="R440" s="57"/>
      <c r="S440" s="58"/>
      <c r="T440" s="20"/>
      <c r="U440" s="20"/>
      <c r="V440" s="56"/>
      <c r="W440" s="20"/>
      <c r="X440" s="20"/>
      <c r="Y440" s="17"/>
      <c r="Z440" s="20"/>
    </row>
  </sheetData>
  <phoneticPr fontId="19" type="noConversion"/>
  <hyperlinks>
    <hyperlink ref="A18" r:id="rId1"/>
    <hyperlink ref="R22" r:id="rId2" display="http://myimiev.com/forum/viewtopic.php?f=28&amp;t=1745&amp;start=50"/>
    <hyperlink ref="X20" r:id="rId3" display="http://www.mynissanleaf.com/"/>
    <hyperlink ref="X26" r:id="rId4" display="http://www.mynissanleaf.com/"/>
  </hyperlinks>
  <pageMargins left="0.25" right="0.25" top="0.75" bottom="0.75" header="0.3" footer="0.3"/>
  <pageSetup orientation="portrait" r:id="rId5"/>
  <headerFooter alignWithMargins="0"/>
  <drawing r:id="rId6"/>
  <legacyDrawing r:id="rId7"/>
</worksheet>
</file>

<file path=xl/worksheets/sheet15.xml><?xml version="1.0" encoding="utf-8"?>
<worksheet xmlns="http://schemas.openxmlformats.org/spreadsheetml/2006/main" xmlns:r="http://schemas.openxmlformats.org/officeDocument/2006/relationships">
  <dimension ref="A1:AF440"/>
  <sheetViews>
    <sheetView workbookViewId="0">
      <pane ySplit="1" topLeftCell="A5" activePane="bottomLeft" state="frozenSplit"/>
      <selection pane="bottomLeft" activeCell="I21" sqref="I21"/>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c r="T1" t="s">
        <v>115</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2750</v>
      </c>
      <c r="B7" t="s">
        <v>9</v>
      </c>
      <c r="V7" s="3"/>
    </row>
    <row r="8" spans="1:24">
      <c r="A8" s="44">
        <v>0.35</v>
      </c>
      <c r="B8" s="41" t="s">
        <v>72</v>
      </c>
      <c r="V8" s="3"/>
    </row>
    <row r="9" spans="1:24">
      <c r="A9" s="6">
        <v>41</v>
      </c>
      <c r="B9" s="10" t="s">
        <v>17</v>
      </c>
      <c r="V9" s="3"/>
    </row>
    <row r="10" spans="1:24">
      <c r="A10" s="6">
        <v>0.98</v>
      </c>
      <c r="B10" s="10" t="s">
        <v>19</v>
      </c>
      <c r="V10" s="3"/>
    </row>
    <row r="11" spans="1:24">
      <c r="A11" s="42">
        <f>A$8*A$6</f>
        <v>8.1190958333333327</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7.0650000000000004</v>
      </c>
      <c r="E16" s="3" t="s">
        <v>118</v>
      </c>
      <c r="F16" s="4">
        <v>0</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c r="M20" s="41" t="s">
        <v>113</v>
      </c>
      <c r="N20" s="41" t="s">
        <v>114</v>
      </c>
    </row>
    <row r="21" spans="1:32">
      <c r="A21" s="6">
        <f>AF21*A$13/23.3</f>
        <v>5</v>
      </c>
      <c r="B21" s="11">
        <f t="shared" ref="B21:B40" si="0">0.005+0.15/A$9+0.000035*A21^2/A$9</f>
        <v>8.6798780487804886E-3</v>
      </c>
      <c r="C21" s="21">
        <f t="shared" ref="C21:C40" si="1">A21/0.00001578283/60/A$13/PI()*B$16</f>
        <v>509.61270619753589</v>
      </c>
      <c r="D21" s="18">
        <f t="shared" ref="D21:D40" si="2">1/A$10*(A$7*B21+0.5*A$12*(A21*1.466667)^2*A$11)*(A21*1.466667)/550</f>
        <v>0.33181770776806269</v>
      </c>
      <c r="E21" s="18">
        <f>D21*0.746+F$16</f>
        <v>0.24753600999497477</v>
      </c>
      <c r="F21" s="18">
        <f>F$14/E21*I21</f>
        <v>51.709648225564649</v>
      </c>
      <c r="G21" s="12">
        <f t="shared" ref="G21:G39" si="3">F21*A21</f>
        <v>258.54824112782325</v>
      </c>
      <c r="H21" s="38">
        <f>E21/F$15</f>
        <v>5.0275410267888289E-3</v>
      </c>
      <c r="I21" s="74">
        <v>0.8</v>
      </c>
      <c r="J21" s="60">
        <f>0.5*(A$7/2.20462)*(A21*0.44704)^2*0.0002777778/1000</f>
        <v>8.655641624272227E-4</v>
      </c>
      <c r="K21" s="62">
        <f>J21/F$14</f>
        <v>5.4097760151701418E-5</v>
      </c>
      <c r="M21">
        <f>G21*1.6</f>
        <v>413.67718580451719</v>
      </c>
      <c r="N21">
        <f>A21*1.6</f>
        <v>8</v>
      </c>
      <c r="AF21" s="6">
        <v>5</v>
      </c>
    </row>
    <row r="22" spans="1:32">
      <c r="A22" s="6">
        <f t="shared" ref="A22:A40" si="4">AF22*A$13/23.3</f>
        <v>10</v>
      </c>
      <c r="B22" s="11">
        <f t="shared" si="0"/>
        <v>8.7439024390243911E-3</v>
      </c>
      <c r="C22" s="21">
        <f t="shared" si="1"/>
        <v>1019.2254123950718</v>
      </c>
      <c r="D22" s="18">
        <f t="shared" si="2"/>
        <v>0.71078810938193304</v>
      </c>
      <c r="E22" s="18">
        <f t="shared" ref="E22:E40" si="5">D22*0.746+F$16</f>
        <v>0.53024792959892209</v>
      </c>
      <c r="F22" s="18">
        <f t="shared" ref="F22:F39" si="6">F$14/E22*I22</f>
        <v>24.139651067910592</v>
      </c>
      <c r="G22" s="12">
        <f t="shared" si="3"/>
        <v>241.39651067910592</v>
      </c>
      <c r="H22" s="38">
        <f t="shared" ref="H22:H39" si="7">E22/F$15</f>
        <v>1.0769516808817169E-2</v>
      </c>
      <c r="I22" s="74">
        <v>0.8</v>
      </c>
      <c r="J22" s="60">
        <f t="shared" ref="J22:J40" si="8">0.5*(A$7/2.20462)*(A22*0.44704)^2*0.0002777778/1000</f>
        <v>3.4622566497088908E-3</v>
      </c>
      <c r="K22" s="62">
        <f t="shared" ref="K22:K40" si="9">J22/F$14</f>
        <v>2.1639104060680567E-4</v>
      </c>
      <c r="M22">
        <f t="shared" ref="M22:M30" si="10">G22*1.6</f>
        <v>386.23441708656947</v>
      </c>
      <c r="N22">
        <f t="shared" ref="N22:N30" si="11">A22*1.6</f>
        <v>16</v>
      </c>
      <c r="R22" s="33" t="s">
        <v>44</v>
      </c>
      <c r="X22" s="4" t="s">
        <v>45</v>
      </c>
      <c r="AF22" s="6">
        <v>10</v>
      </c>
    </row>
    <row r="23" spans="1:32">
      <c r="A23" s="6">
        <f t="shared" si="4"/>
        <v>15</v>
      </c>
      <c r="B23" s="11">
        <f t="shared" si="0"/>
        <v>8.8506097560975619E-3</v>
      </c>
      <c r="C23" s="21">
        <f t="shared" si="1"/>
        <v>1528.838118592608</v>
      </c>
      <c r="D23" s="18">
        <f t="shared" si="2"/>
        <v>1.1840638986874188</v>
      </c>
      <c r="E23" s="18">
        <f t="shared" si="5"/>
        <v>0.88331166842081443</v>
      </c>
      <c r="F23" s="18">
        <f t="shared" si="6"/>
        <v>14.490921446655239</v>
      </c>
      <c r="G23" s="12">
        <f t="shared" si="3"/>
        <v>217.36382169982858</v>
      </c>
      <c r="H23" s="38">
        <f t="shared" si="7"/>
        <v>1.794036210132453E-2</v>
      </c>
      <c r="I23" s="74">
        <v>0.8</v>
      </c>
      <c r="J23" s="60">
        <f t="shared" si="8"/>
        <v>7.7900774618450061E-3</v>
      </c>
      <c r="K23" s="62">
        <f t="shared" si="9"/>
        <v>4.8687984136531288E-4</v>
      </c>
      <c r="M23">
        <f t="shared" si="10"/>
        <v>347.78211471972577</v>
      </c>
      <c r="N23">
        <f t="shared" si="11"/>
        <v>24</v>
      </c>
      <c r="R23" s="10" t="s">
        <v>54</v>
      </c>
      <c r="AF23" s="6">
        <v>15</v>
      </c>
    </row>
    <row r="24" spans="1:32">
      <c r="A24" s="6">
        <f t="shared" si="4"/>
        <v>20</v>
      </c>
      <c r="B24" s="11">
        <f t="shared" si="0"/>
        <v>9.0000000000000011E-3</v>
      </c>
      <c r="C24" s="21">
        <f t="shared" si="1"/>
        <v>2038.4508247901435</v>
      </c>
      <c r="D24" s="18">
        <f t="shared" si="2"/>
        <v>1.7987977695303279</v>
      </c>
      <c r="E24" s="18">
        <f t="shared" si="5"/>
        <v>1.3419031360696245</v>
      </c>
      <c r="F24" s="18">
        <f t="shared" si="6"/>
        <v>9.5386914717932907</v>
      </c>
      <c r="G24" s="12">
        <f t="shared" si="3"/>
        <v>190.77382943586582</v>
      </c>
      <c r="H24" s="38">
        <f t="shared" si="7"/>
        <v>2.7254511659550423E-2</v>
      </c>
      <c r="I24" s="74">
        <v>0.8</v>
      </c>
      <c r="J24" s="60">
        <f t="shared" si="8"/>
        <v>1.3849026598835563E-2</v>
      </c>
      <c r="K24" s="62">
        <f t="shared" si="9"/>
        <v>8.655641624272227E-4</v>
      </c>
      <c r="M24">
        <f t="shared" si="10"/>
        <v>305.2381270973853</v>
      </c>
      <c r="N24">
        <f t="shared" si="11"/>
        <v>32</v>
      </c>
      <c r="R24" s="10" t="s">
        <v>55</v>
      </c>
      <c r="X24" s="34" t="s">
        <v>46</v>
      </c>
      <c r="AF24" s="6">
        <v>20</v>
      </c>
    </row>
    <row r="25" spans="1:32">
      <c r="A25" s="6">
        <f t="shared" si="4"/>
        <v>25</v>
      </c>
      <c r="B25" s="11">
        <f t="shared" si="0"/>
        <v>9.1920731707317085E-3</v>
      </c>
      <c r="C25" s="21">
        <f t="shared" si="1"/>
        <v>2548.0635309876798</v>
      </c>
      <c r="D25" s="18">
        <f t="shared" si="2"/>
        <v>2.6021424157564672</v>
      </c>
      <c r="E25" s="18">
        <f t="shared" si="5"/>
        <v>1.9411982421543246</v>
      </c>
      <c r="F25" s="18">
        <f t="shared" si="6"/>
        <v>6.593865439417808</v>
      </c>
      <c r="G25" s="12">
        <f t="shared" si="3"/>
        <v>164.8466359854452</v>
      </c>
      <c r="H25" s="38">
        <f t="shared" si="7"/>
        <v>3.9426400238734352E-2</v>
      </c>
      <c r="I25" s="74">
        <v>0.8</v>
      </c>
      <c r="J25" s="60">
        <f t="shared" si="8"/>
        <v>2.1639104060680574E-2</v>
      </c>
      <c r="K25" s="62">
        <f t="shared" si="9"/>
        <v>1.3524440037925359E-3</v>
      </c>
      <c r="M25">
        <f t="shared" si="10"/>
        <v>263.75461757671235</v>
      </c>
      <c r="N25">
        <f t="shared" si="11"/>
        <v>40</v>
      </c>
      <c r="R25" s="10" t="s">
        <v>56</v>
      </c>
      <c r="X25" s="36" t="s">
        <v>47</v>
      </c>
      <c r="AF25" s="6">
        <v>25</v>
      </c>
    </row>
    <row r="26" spans="1:32">
      <c r="A26" s="75">
        <v>31</v>
      </c>
      <c r="B26" s="76">
        <f t="shared" si="0"/>
        <v>9.4789024390243906E-3</v>
      </c>
      <c r="C26" s="77">
        <f t="shared" si="1"/>
        <v>3159.5987784247227</v>
      </c>
      <c r="D26" s="78">
        <f t="shared" si="2"/>
        <v>3.8815132076685965</v>
      </c>
      <c r="E26" s="78">
        <f t="shared" si="5"/>
        <v>2.8956088529207729</v>
      </c>
      <c r="F26" s="78">
        <f t="shared" si="6"/>
        <v>4.4204865540070317</v>
      </c>
      <c r="G26" s="79">
        <f t="shared" si="3"/>
        <v>137.03508317421799</v>
      </c>
      <c r="H26" s="80">
        <f t="shared" si="7"/>
        <v>5.8810806176796918E-2</v>
      </c>
      <c r="I26" s="81">
        <v>0.8</v>
      </c>
      <c r="J26" s="82">
        <f t="shared" si="8"/>
        <v>3.3272286403702452E-2</v>
      </c>
      <c r="K26" s="83">
        <f t="shared" si="9"/>
        <v>2.0795179002314032E-3</v>
      </c>
      <c r="L26" s="84"/>
      <c r="M26" s="84">
        <f t="shared" si="10"/>
        <v>219.2561330787488</v>
      </c>
      <c r="N26" s="84">
        <f t="shared" si="11"/>
        <v>49.6</v>
      </c>
      <c r="O26" s="73"/>
      <c r="R26" s="10" t="s">
        <v>57</v>
      </c>
      <c r="X26" s="35" t="s">
        <v>48</v>
      </c>
      <c r="AF26" s="6">
        <v>30</v>
      </c>
    </row>
    <row r="27" spans="1:32">
      <c r="A27" s="6">
        <f t="shared" si="4"/>
        <v>35</v>
      </c>
      <c r="B27" s="11">
        <f t="shared" si="0"/>
        <v>9.7042682926829268E-3</v>
      </c>
      <c r="C27" s="21">
        <f t="shared" si="1"/>
        <v>3567.2889433827509</v>
      </c>
      <c r="D27" s="18">
        <f t="shared" si="2"/>
        <v>4.9632748097416695</v>
      </c>
      <c r="E27" s="18">
        <f t="shared" si="5"/>
        <v>3.7026030080672854</v>
      </c>
      <c r="F27" s="18">
        <f t="shared" si="6"/>
        <v>3.4570273864389929</v>
      </c>
      <c r="G27" s="12">
        <f t="shared" si="3"/>
        <v>120.99595852536476</v>
      </c>
      <c r="H27" s="38">
        <f t="shared" si="7"/>
        <v>7.5201133480934393E-2</v>
      </c>
      <c r="I27" s="74">
        <v>0.8</v>
      </c>
      <c r="J27" s="60">
        <f t="shared" si="8"/>
        <v>4.2412643958933918E-2</v>
      </c>
      <c r="K27" s="62">
        <f t="shared" si="9"/>
        <v>2.6507902474333699E-3</v>
      </c>
      <c r="M27">
        <f t="shared" si="10"/>
        <v>193.59353364058362</v>
      </c>
      <c r="N27">
        <f t="shared" si="11"/>
        <v>56</v>
      </c>
      <c r="R27" s="10" t="s">
        <v>58</v>
      </c>
      <c r="X27" s="35" t="s">
        <v>49</v>
      </c>
      <c r="AF27" s="6">
        <v>35</v>
      </c>
    </row>
    <row r="28" spans="1:32">
      <c r="A28" s="6">
        <f t="shared" si="4"/>
        <v>40</v>
      </c>
      <c r="B28" s="11">
        <f t="shared" si="0"/>
        <v>1.0024390243902439E-2</v>
      </c>
      <c r="C28" s="21">
        <f t="shared" si="1"/>
        <v>4076.9016495802871</v>
      </c>
      <c r="D28" s="18">
        <f t="shared" si="2"/>
        <v>6.6153679451923484</v>
      </c>
      <c r="E28" s="18">
        <f t="shared" si="5"/>
        <v>4.9350644871134914</v>
      </c>
      <c r="F28" s="18">
        <f t="shared" si="6"/>
        <v>2.5936844459527406</v>
      </c>
      <c r="G28" s="12">
        <f t="shared" si="3"/>
        <v>103.74737783810963</v>
      </c>
      <c r="H28" s="38">
        <f t="shared" si="7"/>
        <v>0.10023284765442952</v>
      </c>
      <c r="I28" s="74">
        <v>0.8</v>
      </c>
      <c r="J28" s="60">
        <f t="shared" si="8"/>
        <v>5.5396106395342253E-2</v>
      </c>
      <c r="K28" s="62">
        <f t="shared" si="9"/>
        <v>3.4622566497088908E-3</v>
      </c>
      <c r="M28">
        <f t="shared" si="10"/>
        <v>165.99580454097543</v>
      </c>
      <c r="N28">
        <f t="shared" si="11"/>
        <v>64</v>
      </c>
      <c r="AF28" s="6">
        <v>40</v>
      </c>
    </row>
    <row r="29" spans="1:32">
      <c r="A29" s="6">
        <f t="shared" si="4"/>
        <v>45</v>
      </c>
      <c r="B29" s="11">
        <f t="shared" si="0"/>
        <v>1.038719512195122E-2</v>
      </c>
      <c r="C29" s="21">
        <f t="shared" si="1"/>
        <v>4586.5143557778229</v>
      </c>
      <c r="D29" s="18">
        <f t="shared" si="2"/>
        <v>8.644682631409486</v>
      </c>
      <c r="E29" s="18">
        <f t="shared" si="5"/>
        <v>6.448933243031477</v>
      </c>
      <c r="F29" s="18">
        <f t="shared" si="6"/>
        <v>1.9848243915117736</v>
      </c>
      <c r="G29" s="12">
        <f t="shared" si="3"/>
        <v>89.317097618029806</v>
      </c>
      <c r="H29" s="38">
        <f t="shared" si="7"/>
        <v>0.13098003986984072</v>
      </c>
      <c r="I29" s="74">
        <v>0.8</v>
      </c>
      <c r="J29" s="60">
        <f t="shared" si="8"/>
        <v>7.0110697156605062E-2</v>
      </c>
      <c r="K29" s="62">
        <f t="shared" si="9"/>
        <v>4.3819185722878164E-3</v>
      </c>
      <c r="M29">
        <f t="shared" si="10"/>
        <v>142.9073561888477</v>
      </c>
      <c r="N29">
        <f t="shared" si="11"/>
        <v>72</v>
      </c>
      <c r="R29" s="10" t="s">
        <v>60</v>
      </c>
      <c r="X29" s="4" t="s">
        <v>50</v>
      </c>
      <c r="AF29" s="6">
        <v>45</v>
      </c>
    </row>
    <row r="30" spans="1:32">
      <c r="A30" s="6">
        <f t="shared" si="4"/>
        <v>50</v>
      </c>
      <c r="B30" s="11">
        <f t="shared" si="0"/>
        <v>1.0792682926829269E-2</v>
      </c>
      <c r="C30" s="21">
        <f t="shared" si="1"/>
        <v>5096.1270619753595</v>
      </c>
      <c r="D30" s="18">
        <f t="shared" si="2"/>
        <v>11.098371562238896</v>
      </c>
      <c r="E30" s="18">
        <f t="shared" si="5"/>
        <v>8.2793851854302165</v>
      </c>
      <c r="F30" s="18">
        <f t="shared" si="6"/>
        <v>1.546008515526613</v>
      </c>
      <c r="G30" s="12">
        <f t="shared" si="3"/>
        <v>77.300425776330655</v>
      </c>
      <c r="H30" s="38">
        <f t="shared" si="7"/>
        <v>0.16815714488240752</v>
      </c>
      <c r="I30" s="74">
        <v>0.8</v>
      </c>
      <c r="J30" s="60">
        <f t="shared" si="8"/>
        <v>8.6556416242722298E-2</v>
      </c>
      <c r="K30" s="62">
        <f t="shared" si="9"/>
        <v>5.4097760151701436E-3</v>
      </c>
      <c r="M30">
        <f t="shared" si="10"/>
        <v>123.68068124212905</v>
      </c>
      <c r="N30">
        <f t="shared" si="11"/>
        <v>80</v>
      </c>
      <c r="R30" s="10" t="s">
        <v>61</v>
      </c>
      <c r="AF30" s="6">
        <v>50</v>
      </c>
    </row>
    <row r="31" spans="1:32">
      <c r="A31" s="23">
        <f t="shared" si="4"/>
        <v>55</v>
      </c>
      <c r="B31" s="24">
        <f t="shared" si="0"/>
        <v>1.1240853658536587E-2</v>
      </c>
      <c r="C31" s="25">
        <f t="shared" si="1"/>
        <v>5605.7397681728944</v>
      </c>
      <c r="D31" s="26">
        <f t="shared" si="2"/>
        <v>14.023587431526384</v>
      </c>
      <c r="E31" s="26">
        <f t="shared" si="5"/>
        <v>10.461596223918683</v>
      </c>
      <c r="F31" s="26">
        <f t="shared" si="6"/>
        <v>1.223522656201828</v>
      </c>
      <c r="G31" s="27">
        <f t="shared" si="3"/>
        <v>67.293746091100545</v>
      </c>
      <c r="H31" s="38">
        <f t="shared" si="7"/>
        <v>0.21247859744736947</v>
      </c>
      <c r="I31" s="74">
        <v>0.8</v>
      </c>
      <c r="J31" s="60">
        <f t="shared" si="8"/>
        <v>0.10473326365369397</v>
      </c>
      <c r="K31" s="62">
        <f t="shared" si="9"/>
        <v>6.5458289783558729E-3</v>
      </c>
      <c r="X31" s="36" t="s">
        <v>51</v>
      </c>
      <c r="AF31" s="23">
        <v>55</v>
      </c>
    </row>
    <row r="32" spans="1:32">
      <c r="A32" s="6">
        <f t="shared" si="4"/>
        <v>60</v>
      </c>
      <c r="B32" s="11">
        <f t="shared" si="0"/>
        <v>1.1731707317073171E-2</v>
      </c>
      <c r="C32" s="21">
        <f t="shared" si="1"/>
        <v>6115.352474370432</v>
      </c>
      <c r="D32" s="18">
        <f t="shared" si="2"/>
        <v>17.467482933117751</v>
      </c>
      <c r="E32" s="18">
        <f t="shared" si="5"/>
        <v>13.030742268105842</v>
      </c>
      <c r="F32" s="18">
        <f t="shared" si="6"/>
        <v>0.9822924693499151</v>
      </c>
      <c r="G32" s="12">
        <f t="shared" si="3"/>
        <v>58.937548160994908</v>
      </c>
      <c r="H32" s="38">
        <f t="shared" si="7"/>
        <v>0.26465883231996595</v>
      </c>
      <c r="I32" s="74">
        <v>0.8</v>
      </c>
      <c r="J32" s="60">
        <f t="shared" si="8"/>
        <v>0.1246412393895201</v>
      </c>
      <c r="K32" s="62">
        <f t="shared" si="9"/>
        <v>7.7900774618450061E-3</v>
      </c>
      <c r="X32" s="35" t="s">
        <v>52</v>
      </c>
      <c r="AF32" s="6">
        <v>60</v>
      </c>
    </row>
    <row r="33" spans="1:32">
      <c r="A33" s="6">
        <f t="shared" si="4"/>
        <v>65</v>
      </c>
      <c r="B33" s="11">
        <f t="shared" si="0"/>
        <v>1.2265243902439025E-2</v>
      </c>
      <c r="C33" s="21">
        <f t="shared" si="1"/>
        <v>6624.9651805679678</v>
      </c>
      <c r="D33" s="18">
        <f t="shared" si="2"/>
        <v>21.477210760858817</v>
      </c>
      <c r="E33" s="18">
        <f t="shared" si="5"/>
        <v>16.021999227600677</v>
      </c>
      <c r="F33" s="18">
        <f t="shared" si="6"/>
        <v>0.79890154893714993</v>
      </c>
      <c r="G33" s="12">
        <f t="shared" si="3"/>
        <v>51.928600680914748</v>
      </c>
      <c r="H33" s="38">
        <f t="shared" si="7"/>
        <v>0.32541228425543661</v>
      </c>
      <c r="I33" s="74">
        <v>0.8</v>
      </c>
      <c r="J33" s="60">
        <f t="shared" si="8"/>
        <v>0.14628034345020066</v>
      </c>
      <c r="K33" s="62">
        <f t="shared" si="9"/>
        <v>9.1425214656375414E-3</v>
      </c>
      <c r="X33" s="10"/>
      <c r="AF33" s="6">
        <v>65</v>
      </c>
    </row>
    <row r="34" spans="1:32">
      <c r="A34" s="6">
        <f t="shared" si="4"/>
        <v>70</v>
      </c>
      <c r="B34" s="11">
        <f t="shared" si="0"/>
        <v>1.2841463414634147E-2</v>
      </c>
      <c r="C34" s="21">
        <f t="shared" si="1"/>
        <v>7134.5778867655017</v>
      </c>
      <c r="D34" s="18">
        <f t="shared" si="2"/>
        <v>26.099923608595379</v>
      </c>
      <c r="E34" s="18">
        <f t="shared" si="5"/>
        <v>19.470543012012154</v>
      </c>
      <c r="F34" s="18">
        <f t="shared" si="6"/>
        <v>0.65740333960399411</v>
      </c>
      <c r="G34" s="12">
        <f t="shared" si="3"/>
        <v>46.018233772279586</v>
      </c>
      <c r="H34" s="38">
        <f t="shared" si="7"/>
        <v>0.39545338800902097</v>
      </c>
      <c r="I34" s="74">
        <v>0.8</v>
      </c>
      <c r="J34" s="60">
        <f t="shared" si="8"/>
        <v>0.16965057583573567</v>
      </c>
      <c r="K34" s="62">
        <f t="shared" si="9"/>
        <v>1.060316098973348E-2</v>
      </c>
      <c r="X34" s="10" t="s">
        <v>53</v>
      </c>
      <c r="AF34" s="6">
        <v>70</v>
      </c>
    </row>
    <row r="35" spans="1:32">
      <c r="A35" s="6">
        <f t="shared" si="4"/>
        <v>75</v>
      </c>
      <c r="B35" s="11">
        <f t="shared" si="0"/>
        <v>1.3460365853658538E-2</v>
      </c>
      <c r="C35" s="21">
        <f t="shared" si="1"/>
        <v>7644.1905929630393</v>
      </c>
      <c r="D35" s="18">
        <f t="shared" si="2"/>
        <v>31.382774170173249</v>
      </c>
      <c r="E35" s="18">
        <f t="shared" si="5"/>
        <v>23.411549530949245</v>
      </c>
      <c r="F35" s="18">
        <f t="shared" si="6"/>
        <v>0.54673869335640723</v>
      </c>
      <c r="G35" s="12">
        <f t="shared" si="3"/>
        <v>41.005402001730545</v>
      </c>
      <c r="H35" s="38">
        <f t="shared" si="7"/>
        <v>0.47549657833595838</v>
      </c>
      <c r="I35" s="74">
        <v>0.8</v>
      </c>
      <c r="J35" s="60">
        <f t="shared" si="8"/>
        <v>0.1947519365461251</v>
      </c>
      <c r="K35" s="62">
        <f t="shared" si="9"/>
        <v>1.2171996034132819E-2</v>
      </c>
      <c r="AF35" s="6">
        <v>75</v>
      </c>
    </row>
    <row r="36" spans="1:32">
      <c r="A36" s="6">
        <f t="shared" si="4"/>
        <v>80</v>
      </c>
      <c r="B36" s="11">
        <f t="shared" si="0"/>
        <v>1.4121951219512196E-2</v>
      </c>
      <c r="C36" s="21">
        <f t="shared" si="1"/>
        <v>8153.8032991605742</v>
      </c>
      <c r="D36" s="18">
        <f t="shared" si="2"/>
        <v>37.372915139438241</v>
      </c>
      <c r="E36" s="18">
        <f t="shared" si="5"/>
        <v>27.880194694020929</v>
      </c>
      <c r="F36" s="18">
        <f t="shared" si="6"/>
        <v>0.45910726738020363</v>
      </c>
      <c r="G36" s="12">
        <f t="shared" si="3"/>
        <v>36.728581390416288</v>
      </c>
      <c r="H36" s="38">
        <f t="shared" si="7"/>
        <v>0.56625628999148858</v>
      </c>
      <c r="I36" s="74">
        <v>0.8</v>
      </c>
      <c r="J36" s="60">
        <f t="shared" si="8"/>
        <v>0.22158442558136901</v>
      </c>
      <c r="K36" s="62">
        <f t="shared" si="9"/>
        <v>1.3849026598835563E-2</v>
      </c>
      <c r="X36" s="4" t="s">
        <v>10</v>
      </c>
      <c r="AF36" s="6">
        <v>80</v>
      </c>
    </row>
    <row r="37" spans="1:32">
      <c r="A37" s="28">
        <f t="shared" si="4"/>
        <v>85</v>
      </c>
      <c r="B37" s="29">
        <f t="shared" si="0"/>
        <v>1.4826219512195121E-2</v>
      </c>
      <c r="C37" s="30">
        <f t="shared" si="1"/>
        <v>8663.4160053581109</v>
      </c>
      <c r="D37" s="31">
        <f t="shared" si="2"/>
        <v>44.11749921023614</v>
      </c>
      <c r="E37" s="31">
        <f t="shared" si="5"/>
        <v>32.911654410836164</v>
      </c>
      <c r="F37" s="31">
        <f t="shared" si="6"/>
        <v>0.38891998075264184</v>
      </c>
      <c r="G37" s="32">
        <f t="shared" si="3"/>
        <v>33.058198363974554</v>
      </c>
      <c r="H37" s="38">
        <f t="shared" si="7"/>
        <v>0.66844695773085072</v>
      </c>
      <c r="I37" s="74">
        <v>0.8</v>
      </c>
      <c r="J37" s="60">
        <f t="shared" si="8"/>
        <v>0.25014804294146742</v>
      </c>
      <c r="K37" s="62">
        <f t="shared" si="9"/>
        <v>1.5634252683841714E-2</v>
      </c>
      <c r="AF37" s="28">
        <v>85</v>
      </c>
    </row>
    <row r="38" spans="1:32">
      <c r="A38" s="28">
        <f t="shared" si="4"/>
        <v>90</v>
      </c>
      <c r="B38" s="29">
        <f t="shared" si="0"/>
        <v>1.5573170731707317E-2</v>
      </c>
      <c r="C38" s="30">
        <f t="shared" si="1"/>
        <v>9173.0287115556457</v>
      </c>
      <c r="D38" s="31">
        <f t="shared" si="2"/>
        <v>51.663679076412762</v>
      </c>
      <c r="E38" s="31">
        <f t="shared" si="5"/>
        <v>38.541104591003922</v>
      </c>
      <c r="F38" s="31">
        <f t="shared" si="6"/>
        <v>0.33211295150548731</v>
      </c>
      <c r="G38" s="32">
        <f t="shared" si="3"/>
        <v>29.890165635493858</v>
      </c>
      <c r="H38" s="38">
        <f t="shared" si="7"/>
        <v>0.78278301630928437</v>
      </c>
      <c r="I38" s="74">
        <v>0.8</v>
      </c>
      <c r="J38" s="60">
        <f t="shared" si="8"/>
        <v>0.28044278862642025</v>
      </c>
      <c r="K38" s="62">
        <f t="shared" si="9"/>
        <v>1.7527674289151265E-2</v>
      </c>
      <c r="AF38" s="28">
        <v>90</v>
      </c>
    </row>
    <row r="39" spans="1:32">
      <c r="A39" s="28">
        <f t="shared" si="4"/>
        <v>95</v>
      </c>
      <c r="B39" s="29">
        <f t="shared" si="0"/>
        <v>1.6362804878048781E-2</v>
      </c>
      <c r="C39" s="30">
        <f t="shared" si="1"/>
        <v>9682.6414177531806</v>
      </c>
      <c r="D39" s="31">
        <f t="shared" si="2"/>
        <v>60.058607431813961</v>
      </c>
      <c r="E39" s="31">
        <f t="shared" si="5"/>
        <v>44.803721144133213</v>
      </c>
      <c r="F39" s="31">
        <f t="shared" si="6"/>
        <v>0.28569055589875009</v>
      </c>
      <c r="G39" s="32">
        <f t="shared" si="3"/>
        <v>27.140602810381257</v>
      </c>
      <c r="H39" s="38">
        <f t="shared" si="7"/>
        <v>0.90997890048202978</v>
      </c>
      <c r="I39" s="74">
        <v>0.8</v>
      </c>
      <c r="J39" s="60">
        <f t="shared" si="8"/>
        <v>0.31246866263622752</v>
      </c>
      <c r="K39" s="62">
        <f t="shared" si="9"/>
        <v>1.952929141476422E-2</v>
      </c>
      <c r="AF39" s="28">
        <v>95</v>
      </c>
    </row>
    <row r="40" spans="1:32">
      <c r="A40" s="28">
        <f t="shared" si="4"/>
        <v>98</v>
      </c>
      <c r="B40" s="29">
        <f t="shared" si="0"/>
        <v>1.6857073170731707E-2</v>
      </c>
      <c r="C40" s="39">
        <f t="shared" si="1"/>
        <v>9988.4090414717048</v>
      </c>
      <c r="D40" s="31">
        <f t="shared" si="2"/>
        <v>65.52257924052229</v>
      </c>
      <c r="E40" s="31">
        <f t="shared" si="5"/>
        <v>48.879844113429627</v>
      </c>
      <c r="F40" s="31">
        <f>16/E40</f>
        <v>0.32733328614695878</v>
      </c>
      <c r="G40" s="32">
        <f>F40*A40</f>
        <v>32.078662042401959</v>
      </c>
      <c r="H40" s="38">
        <f>E40/F$15</f>
        <v>0.99276635212912567</v>
      </c>
      <c r="I40" s="74">
        <v>0.8</v>
      </c>
      <c r="J40" s="60">
        <f t="shared" si="8"/>
        <v>0.33251512863804195</v>
      </c>
      <c r="K40" s="62">
        <f t="shared" si="9"/>
        <v>2.0782195539877622E-2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xl/worksheets/sheet16.xml><?xml version="1.0" encoding="utf-8"?>
<worksheet xmlns="http://schemas.openxmlformats.org/spreadsheetml/2006/main" xmlns:r="http://schemas.openxmlformats.org/officeDocument/2006/relationships">
  <dimension ref="A1:AF440"/>
  <sheetViews>
    <sheetView workbookViewId="0">
      <pane ySplit="1" topLeftCell="A5"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c r="T1" t="s">
        <v>115</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2750</v>
      </c>
      <c r="B7" t="s">
        <v>9</v>
      </c>
      <c r="V7" s="3"/>
    </row>
    <row r="8" spans="1:24">
      <c r="A8" s="44">
        <v>0.35</v>
      </c>
      <c r="B8" s="41" t="s">
        <v>72</v>
      </c>
      <c r="V8" s="3"/>
    </row>
    <row r="9" spans="1:24">
      <c r="A9" s="6">
        <v>41</v>
      </c>
      <c r="B9" s="10" t="s">
        <v>17</v>
      </c>
      <c r="V9" s="3"/>
    </row>
    <row r="10" spans="1:24">
      <c r="A10" s="6">
        <v>0.98</v>
      </c>
      <c r="B10" s="10" t="s">
        <v>19</v>
      </c>
      <c r="V10" s="3"/>
    </row>
    <row r="11" spans="1:24">
      <c r="A11" s="42">
        <f>A$8*A$6</f>
        <v>8.1190958333333327</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7.0650000000000004</v>
      </c>
      <c r="E16" s="3" t="s">
        <v>118</v>
      </c>
      <c r="F16" s="4">
        <v>0.5</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c r="M20" s="41" t="s">
        <v>113</v>
      </c>
      <c r="N20" s="41" t="s">
        <v>114</v>
      </c>
    </row>
    <row r="21" spans="1:32">
      <c r="A21" s="6">
        <f>AF21*A$13/23.3</f>
        <v>5</v>
      </c>
      <c r="B21" s="11">
        <f t="shared" ref="B21:B40" si="0">0.005+0.15/A$9+0.000035*A21^2/A$9</f>
        <v>8.6798780487804886E-3</v>
      </c>
      <c r="C21" s="21">
        <f t="shared" ref="C21:C40" si="1">A21/0.00001578283/60/A$13/PI()*B$16</f>
        <v>509.61270619753589</v>
      </c>
      <c r="D21" s="18">
        <f t="shared" ref="D21:D40" si="2">1/A$10*(A$7*B21+0.5*A$12*(A21*1.466667)^2*A$11)*(A21*1.466667)/550</f>
        <v>0.33181770776806269</v>
      </c>
      <c r="E21" s="18">
        <f>D21*0.746+F$16</f>
        <v>0.74753600999497483</v>
      </c>
      <c r="F21" s="18">
        <f>F$14/E21*I21</f>
        <v>20.119432106155131</v>
      </c>
      <c r="G21" s="12">
        <f t="shared" ref="G21:G40" si="3">F21*A21</f>
        <v>100.59716053077565</v>
      </c>
      <c r="H21" s="38">
        <f>E21/F$15</f>
        <v>1.5182712039868691E-2</v>
      </c>
      <c r="I21" s="74">
        <v>0.94</v>
      </c>
      <c r="J21" s="60">
        <f>0.5*(A$7/2.20462)*(A21*0.44704)^2*0.0002777778/1000</f>
        <v>8.655641624272227E-4</v>
      </c>
      <c r="K21" s="62">
        <f>J21/F$14</f>
        <v>5.4097760151701418E-5</v>
      </c>
      <c r="M21">
        <f>G21*1.6</f>
        <v>160.95545684924105</v>
      </c>
      <c r="N21">
        <f>A21*1.6</f>
        <v>8</v>
      </c>
      <c r="AF21" s="6">
        <v>5</v>
      </c>
    </row>
    <row r="22" spans="1:32">
      <c r="A22" s="6">
        <f t="shared" ref="A22:A40" si="4">AF22*A$13/23.3</f>
        <v>10</v>
      </c>
      <c r="B22" s="11">
        <f t="shared" si="0"/>
        <v>8.7439024390243911E-3</v>
      </c>
      <c r="C22" s="21">
        <f t="shared" si="1"/>
        <v>1019.2254123950718</v>
      </c>
      <c r="D22" s="18">
        <f t="shared" si="2"/>
        <v>0.71078810938193304</v>
      </c>
      <c r="E22" s="18">
        <f t="shared" ref="E22:E40" si="5">D22*0.746+F$16</f>
        <v>1.030247929598922</v>
      </c>
      <c r="F22" s="18">
        <f t="shared" ref="F22:F39" si="6">F$14/E22*I22</f>
        <v>14.598427784130667</v>
      </c>
      <c r="G22" s="12">
        <f t="shared" si="3"/>
        <v>145.98427784130666</v>
      </c>
      <c r="H22" s="38">
        <f t="shared" ref="H22:H39" si="7">E22/F$15</f>
        <v>2.0924687821897027E-2</v>
      </c>
      <c r="I22" s="86">
        <f>I21</f>
        <v>0.94</v>
      </c>
      <c r="J22" s="60">
        <f t="shared" ref="J22:J40" si="8">0.5*(A$7/2.20462)*(A22*0.44704)^2*0.0002777778/1000</f>
        <v>3.4622566497088908E-3</v>
      </c>
      <c r="K22" s="62">
        <f t="shared" ref="K22:K40" si="9">J22/F$14</f>
        <v>2.1639104060680567E-4</v>
      </c>
      <c r="M22">
        <f t="shared" ref="M22:M30" si="10">G22*1.6</f>
        <v>233.57484454609067</v>
      </c>
      <c r="N22">
        <f t="shared" ref="N22:N30" si="11">A22*1.6</f>
        <v>16</v>
      </c>
      <c r="R22" s="33" t="s">
        <v>44</v>
      </c>
      <c r="X22" s="4" t="s">
        <v>45</v>
      </c>
      <c r="AF22" s="6">
        <v>10</v>
      </c>
    </row>
    <row r="23" spans="1:32">
      <c r="A23" s="6">
        <f t="shared" si="4"/>
        <v>15</v>
      </c>
      <c r="B23" s="11">
        <f t="shared" si="0"/>
        <v>8.8506097560975619E-3</v>
      </c>
      <c r="C23" s="21">
        <f t="shared" si="1"/>
        <v>1528.838118592608</v>
      </c>
      <c r="D23" s="18">
        <f t="shared" si="2"/>
        <v>1.1840638986874188</v>
      </c>
      <c r="E23" s="18">
        <f t="shared" si="5"/>
        <v>1.3833116684208144</v>
      </c>
      <c r="F23" s="18">
        <f t="shared" si="6"/>
        <v>10.8724594343729</v>
      </c>
      <c r="G23" s="12">
        <f t="shared" si="3"/>
        <v>163.08689151559349</v>
      </c>
      <c r="H23" s="38">
        <f t="shared" si="7"/>
        <v>2.8095533114404388E-2</v>
      </c>
      <c r="I23" s="86">
        <f t="shared" ref="I23:I40" si="12">I22</f>
        <v>0.94</v>
      </c>
      <c r="J23" s="60">
        <f t="shared" si="8"/>
        <v>7.7900774618450061E-3</v>
      </c>
      <c r="K23" s="62">
        <f t="shared" si="9"/>
        <v>4.8687984136531288E-4</v>
      </c>
      <c r="M23">
        <f t="shared" si="10"/>
        <v>260.93902642494959</v>
      </c>
      <c r="N23">
        <f t="shared" si="11"/>
        <v>24</v>
      </c>
      <c r="R23" s="10" t="s">
        <v>54</v>
      </c>
      <c r="AF23" s="6">
        <v>15</v>
      </c>
    </row>
    <row r="24" spans="1:32">
      <c r="A24" s="6">
        <f t="shared" si="4"/>
        <v>20</v>
      </c>
      <c r="B24" s="11">
        <f t="shared" si="0"/>
        <v>9.0000000000000011E-3</v>
      </c>
      <c r="C24" s="21">
        <f t="shared" si="1"/>
        <v>2038.4508247901435</v>
      </c>
      <c r="D24" s="18">
        <f t="shared" si="2"/>
        <v>1.7987977695303279</v>
      </c>
      <c r="E24" s="18">
        <f t="shared" si="5"/>
        <v>1.8419031360696245</v>
      </c>
      <c r="F24" s="18">
        <f t="shared" si="6"/>
        <v>8.1654673937378437</v>
      </c>
      <c r="G24" s="12">
        <f t="shared" si="3"/>
        <v>163.30934787475687</v>
      </c>
      <c r="H24" s="38">
        <f t="shared" si="7"/>
        <v>3.7409682672630284E-2</v>
      </c>
      <c r="I24" s="86">
        <f t="shared" si="12"/>
        <v>0.94</v>
      </c>
      <c r="J24" s="60">
        <f t="shared" si="8"/>
        <v>1.3849026598835563E-2</v>
      </c>
      <c r="K24" s="62">
        <f t="shared" si="9"/>
        <v>8.655641624272227E-4</v>
      </c>
      <c r="M24">
        <f t="shared" si="10"/>
        <v>261.294956599611</v>
      </c>
      <c r="N24">
        <f t="shared" si="11"/>
        <v>32</v>
      </c>
      <c r="R24" s="10" t="s">
        <v>55</v>
      </c>
      <c r="X24" s="34" t="s">
        <v>46</v>
      </c>
      <c r="AF24" s="6">
        <v>20</v>
      </c>
    </row>
    <row r="25" spans="1:32">
      <c r="A25" s="6">
        <f t="shared" si="4"/>
        <v>25</v>
      </c>
      <c r="B25" s="11">
        <f t="shared" si="0"/>
        <v>9.1920731707317085E-3</v>
      </c>
      <c r="C25" s="21">
        <f t="shared" si="1"/>
        <v>2548.0635309876798</v>
      </c>
      <c r="D25" s="18">
        <f t="shared" si="2"/>
        <v>2.6021424157564672</v>
      </c>
      <c r="E25" s="18">
        <f t="shared" si="5"/>
        <v>2.4411982421543246</v>
      </c>
      <c r="F25" s="18">
        <f t="shared" si="6"/>
        <v>6.1609089095228091</v>
      </c>
      <c r="G25" s="12">
        <f t="shared" si="3"/>
        <v>154.02272273807023</v>
      </c>
      <c r="H25" s="38">
        <f t="shared" si="7"/>
        <v>4.9581571251814213E-2</v>
      </c>
      <c r="I25" s="86">
        <f t="shared" si="12"/>
        <v>0.94</v>
      </c>
      <c r="J25" s="60">
        <f t="shared" si="8"/>
        <v>2.1639104060680574E-2</v>
      </c>
      <c r="K25" s="62">
        <f t="shared" si="9"/>
        <v>1.3524440037925359E-3</v>
      </c>
      <c r="M25">
        <f t="shared" si="10"/>
        <v>246.43635638091237</v>
      </c>
      <c r="N25">
        <f t="shared" si="11"/>
        <v>40</v>
      </c>
      <c r="R25" s="10" t="s">
        <v>56</v>
      </c>
      <c r="X25" s="36" t="s">
        <v>47</v>
      </c>
      <c r="AF25" s="6">
        <v>25</v>
      </c>
    </row>
    <row r="26" spans="1:32">
      <c r="A26" s="75">
        <v>31</v>
      </c>
      <c r="B26" s="76">
        <f t="shared" si="0"/>
        <v>9.4789024390243906E-3</v>
      </c>
      <c r="C26" s="77">
        <f t="shared" si="1"/>
        <v>3159.5987784247227</v>
      </c>
      <c r="D26" s="78">
        <f t="shared" si="2"/>
        <v>3.8815132076685965</v>
      </c>
      <c r="E26" s="78">
        <f t="shared" si="5"/>
        <v>3.3956088529207729</v>
      </c>
      <c r="F26" s="78">
        <f t="shared" si="6"/>
        <v>4.4292498492761219</v>
      </c>
      <c r="G26" s="79">
        <f t="shared" si="3"/>
        <v>137.30674532755978</v>
      </c>
      <c r="H26" s="80">
        <f t="shared" si="7"/>
        <v>6.8965977189876779E-2</v>
      </c>
      <c r="I26" s="86">
        <f t="shared" si="12"/>
        <v>0.94</v>
      </c>
      <c r="J26" s="82">
        <f t="shared" si="8"/>
        <v>3.3272286403702452E-2</v>
      </c>
      <c r="K26" s="83">
        <f t="shared" si="9"/>
        <v>2.0795179002314032E-3</v>
      </c>
      <c r="L26" s="84"/>
      <c r="M26" s="84">
        <f t="shared" si="10"/>
        <v>219.69079252409566</v>
      </c>
      <c r="N26" s="84">
        <f t="shared" si="11"/>
        <v>49.6</v>
      </c>
      <c r="O26" s="73"/>
      <c r="R26" s="10" t="s">
        <v>57</v>
      </c>
      <c r="X26" s="35" t="s">
        <v>48</v>
      </c>
      <c r="AF26" s="6">
        <v>30</v>
      </c>
    </row>
    <row r="27" spans="1:32">
      <c r="A27" s="6">
        <f t="shared" si="4"/>
        <v>35</v>
      </c>
      <c r="B27" s="11">
        <f t="shared" si="0"/>
        <v>9.7042682926829268E-3</v>
      </c>
      <c r="C27" s="21">
        <f t="shared" si="1"/>
        <v>3567.2889433827509</v>
      </c>
      <c r="D27" s="18">
        <f t="shared" si="2"/>
        <v>4.9632748097416695</v>
      </c>
      <c r="E27" s="18">
        <f t="shared" si="5"/>
        <v>4.2026030080672854</v>
      </c>
      <c r="F27" s="18">
        <f t="shared" si="6"/>
        <v>3.5787344108233223</v>
      </c>
      <c r="G27" s="12">
        <f t="shared" si="3"/>
        <v>125.25570437881628</v>
      </c>
      <c r="H27" s="38">
        <f t="shared" si="7"/>
        <v>8.5356304494014254E-2</v>
      </c>
      <c r="I27" s="86">
        <f t="shared" si="12"/>
        <v>0.94</v>
      </c>
      <c r="J27" s="60">
        <f t="shared" si="8"/>
        <v>4.2412643958933918E-2</v>
      </c>
      <c r="K27" s="62">
        <f t="shared" si="9"/>
        <v>2.6507902474333699E-3</v>
      </c>
      <c r="M27">
        <f t="shared" si="10"/>
        <v>200.40912700610605</v>
      </c>
      <c r="N27">
        <f t="shared" si="11"/>
        <v>56</v>
      </c>
      <c r="R27" s="10" t="s">
        <v>58</v>
      </c>
      <c r="X27" s="35" t="s">
        <v>49</v>
      </c>
      <c r="AF27" s="6">
        <v>35</v>
      </c>
    </row>
    <row r="28" spans="1:32">
      <c r="A28" s="6">
        <f t="shared" si="4"/>
        <v>40</v>
      </c>
      <c r="B28" s="11">
        <f t="shared" si="0"/>
        <v>1.0024390243902439E-2</v>
      </c>
      <c r="C28" s="21">
        <f t="shared" si="1"/>
        <v>4076.9016495802871</v>
      </c>
      <c r="D28" s="18">
        <f t="shared" si="2"/>
        <v>6.6153679451923484</v>
      </c>
      <c r="E28" s="18">
        <f t="shared" si="5"/>
        <v>5.4350644871134914</v>
      </c>
      <c r="F28" s="18">
        <f t="shared" si="6"/>
        <v>2.7672164765771883</v>
      </c>
      <c r="G28" s="12">
        <f t="shared" si="3"/>
        <v>110.68865906308753</v>
      </c>
      <c r="H28" s="38">
        <f t="shared" si="7"/>
        <v>0.11038801866750937</v>
      </c>
      <c r="I28" s="86">
        <f t="shared" si="12"/>
        <v>0.94</v>
      </c>
      <c r="J28" s="60">
        <f t="shared" si="8"/>
        <v>5.5396106395342253E-2</v>
      </c>
      <c r="K28" s="62">
        <f t="shared" si="9"/>
        <v>3.4622566497088908E-3</v>
      </c>
      <c r="M28">
        <f t="shared" si="10"/>
        <v>177.10185450094005</v>
      </c>
      <c r="N28">
        <f t="shared" si="11"/>
        <v>64</v>
      </c>
      <c r="AF28" s="6">
        <v>40</v>
      </c>
    </row>
    <row r="29" spans="1:32">
      <c r="A29" s="6">
        <f t="shared" si="4"/>
        <v>45</v>
      </c>
      <c r="B29" s="11">
        <f t="shared" si="0"/>
        <v>1.038719512195122E-2</v>
      </c>
      <c r="C29" s="21">
        <f t="shared" si="1"/>
        <v>4586.5143557778229</v>
      </c>
      <c r="D29" s="18">
        <f t="shared" si="2"/>
        <v>8.644682631409486</v>
      </c>
      <c r="E29" s="18">
        <f t="shared" si="5"/>
        <v>6.948933243031477</v>
      </c>
      <c r="F29" s="18">
        <f t="shared" si="6"/>
        <v>2.1643609852033618</v>
      </c>
      <c r="G29" s="12">
        <f t="shared" si="3"/>
        <v>97.396244334151277</v>
      </c>
      <c r="H29" s="38">
        <f t="shared" si="7"/>
        <v>0.14113521088292058</v>
      </c>
      <c r="I29" s="86">
        <f t="shared" si="12"/>
        <v>0.94</v>
      </c>
      <c r="J29" s="60">
        <f t="shared" si="8"/>
        <v>7.0110697156605062E-2</v>
      </c>
      <c r="K29" s="62">
        <f t="shared" si="9"/>
        <v>4.3819185722878164E-3</v>
      </c>
      <c r="M29">
        <f t="shared" si="10"/>
        <v>155.83399093464206</v>
      </c>
      <c r="N29">
        <f t="shared" si="11"/>
        <v>72</v>
      </c>
      <c r="R29" s="10" t="s">
        <v>60</v>
      </c>
      <c r="X29" s="4" t="s">
        <v>50</v>
      </c>
      <c r="AF29" s="6">
        <v>45</v>
      </c>
    </row>
    <row r="30" spans="1:32">
      <c r="A30" s="6">
        <f t="shared" si="4"/>
        <v>50</v>
      </c>
      <c r="B30" s="11">
        <f t="shared" si="0"/>
        <v>1.0792682926829269E-2</v>
      </c>
      <c r="C30" s="21">
        <f t="shared" si="1"/>
        <v>5096.1270619753595</v>
      </c>
      <c r="D30" s="18">
        <f t="shared" si="2"/>
        <v>11.098371562238896</v>
      </c>
      <c r="E30" s="18">
        <f t="shared" si="5"/>
        <v>8.7793851854302165</v>
      </c>
      <c r="F30" s="18">
        <f t="shared" si="6"/>
        <v>1.7131040138163152</v>
      </c>
      <c r="G30" s="12">
        <f t="shared" si="3"/>
        <v>85.655200690815761</v>
      </c>
      <c r="H30" s="38">
        <f t="shared" si="7"/>
        <v>0.17831231589548738</v>
      </c>
      <c r="I30" s="86">
        <f t="shared" si="12"/>
        <v>0.94</v>
      </c>
      <c r="J30" s="60">
        <f t="shared" si="8"/>
        <v>8.6556416242722298E-2</v>
      </c>
      <c r="K30" s="62">
        <f t="shared" si="9"/>
        <v>5.4097760151701436E-3</v>
      </c>
      <c r="M30">
        <f t="shared" si="10"/>
        <v>137.04832110530523</v>
      </c>
      <c r="N30">
        <f t="shared" si="11"/>
        <v>80</v>
      </c>
      <c r="R30" s="10" t="s">
        <v>61</v>
      </c>
      <c r="AF30" s="6">
        <v>50</v>
      </c>
    </row>
    <row r="31" spans="1:32">
      <c r="A31" s="23">
        <f t="shared" si="4"/>
        <v>55</v>
      </c>
      <c r="B31" s="24">
        <f t="shared" si="0"/>
        <v>1.1240853658536587E-2</v>
      </c>
      <c r="C31" s="25">
        <f t="shared" si="1"/>
        <v>5605.7397681728944</v>
      </c>
      <c r="D31" s="26">
        <f t="shared" si="2"/>
        <v>14.023587431526384</v>
      </c>
      <c r="E31" s="26">
        <f t="shared" si="5"/>
        <v>10.961596223918683</v>
      </c>
      <c r="F31" s="26">
        <f t="shared" si="6"/>
        <v>1.3720629452836495</v>
      </c>
      <c r="G31" s="27">
        <f t="shared" si="3"/>
        <v>75.46346199060072</v>
      </c>
      <c r="H31" s="38">
        <f t="shared" si="7"/>
        <v>0.22263376846044933</v>
      </c>
      <c r="I31" s="86">
        <f t="shared" si="12"/>
        <v>0.94</v>
      </c>
      <c r="J31" s="60">
        <f t="shared" si="8"/>
        <v>0.10473326365369397</v>
      </c>
      <c r="K31" s="62">
        <f t="shared" si="9"/>
        <v>6.5458289783558729E-3</v>
      </c>
      <c r="X31" s="36" t="s">
        <v>51</v>
      </c>
      <c r="AF31" s="23">
        <v>55</v>
      </c>
    </row>
    <row r="32" spans="1:32">
      <c r="A32" s="6">
        <f t="shared" si="4"/>
        <v>60</v>
      </c>
      <c r="B32" s="11">
        <f t="shared" si="0"/>
        <v>1.1731707317073171E-2</v>
      </c>
      <c r="C32" s="21">
        <f t="shared" si="1"/>
        <v>6115.352474370432</v>
      </c>
      <c r="D32" s="18">
        <f t="shared" si="2"/>
        <v>17.467482933117751</v>
      </c>
      <c r="E32" s="18">
        <f t="shared" si="5"/>
        <v>13.530742268105842</v>
      </c>
      <c r="F32" s="18">
        <f t="shared" si="6"/>
        <v>1.1115428630587196</v>
      </c>
      <c r="G32" s="12">
        <f t="shared" si="3"/>
        <v>66.692571783523178</v>
      </c>
      <c r="H32" s="38">
        <f t="shared" si="7"/>
        <v>0.27481400333304579</v>
      </c>
      <c r="I32" s="86">
        <f t="shared" si="12"/>
        <v>0.94</v>
      </c>
      <c r="J32" s="60">
        <f t="shared" si="8"/>
        <v>0.1246412393895201</v>
      </c>
      <c r="K32" s="62">
        <f t="shared" si="9"/>
        <v>7.7900774618450061E-3</v>
      </c>
      <c r="X32" s="35" t="s">
        <v>52</v>
      </c>
      <c r="AF32" s="6">
        <v>60</v>
      </c>
    </row>
    <row r="33" spans="1:32">
      <c r="A33" s="6">
        <f t="shared" si="4"/>
        <v>65</v>
      </c>
      <c r="B33" s="11">
        <f t="shared" si="0"/>
        <v>1.2265243902439025E-2</v>
      </c>
      <c r="C33" s="21">
        <f t="shared" si="1"/>
        <v>6624.9651805679678</v>
      </c>
      <c r="D33" s="18">
        <f t="shared" si="2"/>
        <v>21.477210760858817</v>
      </c>
      <c r="E33" s="18">
        <f t="shared" si="5"/>
        <v>16.521999227600677</v>
      </c>
      <c r="F33" s="18">
        <f t="shared" si="6"/>
        <v>0.91030145884978997</v>
      </c>
      <c r="G33" s="12">
        <f t="shared" si="3"/>
        <v>59.169594825236345</v>
      </c>
      <c r="H33" s="38">
        <f t="shared" si="7"/>
        <v>0.3355674552685165</v>
      </c>
      <c r="I33" s="86">
        <f t="shared" si="12"/>
        <v>0.94</v>
      </c>
      <c r="J33" s="60">
        <f t="shared" si="8"/>
        <v>0.14628034345020066</v>
      </c>
      <c r="K33" s="62">
        <f t="shared" si="9"/>
        <v>9.1425214656375414E-3</v>
      </c>
      <c r="X33" s="10"/>
      <c r="AF33" s="6">
        <v>65</v>
      </c>
    </row>
    <row r="34" spans="1:32">
      <c r="A34" s="6">
        <f t="shared" si="4"/>
        <v>70</v>
      </c>
      <c r="B34" s="11">
        <f t="shared" si="0"/>
        <v>1.2841463414634147E-2</v>
      </c>
      <c r="C34" s="21">
        <f t="shared" si="1"/>
        <v>7134.5778867655017</v>
      </c>
      <c r="D34" s="18">
        <f t="shared" si="2"/>
        <v>26.099923608595379</v>
      </c>
      <c r="E34" s="18">
        <f t="shared" si="5"/>
        <v>19.970543012012154</v>
      </c>
      <c r="F34" s="18">
        <f t="shared" si="6"/>
        <v>0.75310921645713569</v>
      </c>
      <c r="G34" s="12">
        <f t="shared" si="3"/>
        <v>52.717645151999498</v>
      </c>
      <c r="H34" s="38">
        <f t="shared" si="7"/>
        <v>0.4056085590221008</v>
      </c>
      <c r="I34" s="86">
        <f t="shared" si="12"/>
        <v>0.94</v>
      </c>
      <c r="J34" s="60">
        <f t="shared" si="8"/>
        <v>0.16965057583573567</v>
      </c>
      <c r="K34" s="62">
        <f t="shared" si="9"/>
        <v>1.060316098973348E-2</v>
      </c>
      <c r="X34" s="10" t="s">
        <v>53</v>
      </c>
      <c r="AF34" s="6">
        <v>70</v>
      </c>
    </row>
    <row r="35" spans="1:32">
      <c r="A35" s="6">
        <f t="shared" si="4"/>
        <v>75</v>
      </c>
      <c r="B35" s="11">
        <f t="shared" si="0"/>
        <v>1.3460365853658538E-2</v>
      </c>
      <c r="C35" s="21">
        <f t="shared" si="1"/>
        <v>7644.1905929630393</v>
      </c>
      <c r="D35" s="18">
        <f t="shared" si="2"/>
        <v>31.382774170173249</v>
      </c>
      <c r="E35" s="18">
        <f t="shared" si="5"/>
        <v>23.911549530949245</v>
      </c>
      <c r="F35" s="18">
        <f t="shared" si="6"/>
        <v>0.628984749839545</v>
      </c>
      <c r="G35" s="12">
        <f t="shared" si="3"/>
        <v>47.173856237965872</v>
      </c>
      <c r="H35" s="38">
        <f t="shared" si="7"/>
        <v>0.48565174934903821</v>
      </c>
      <c r="I35" s="86">
        <f t="shared" si="12"/>
        <v>0.94</v>
      </c>
      <c r="J35" s="60">
        <f t="shared" si="8"/>
        <v>0.1947519365461251</v>
      </c>
      <c r="K35" s="62">
        <f t="shared" si="9"/>
        <v>1.2171996034132819E-2</v>
      </c>
      <c r="AF35" s="6">
        <v>75</v>
      </c>
    </row>
    <row r="36" spans="1:32">
      <c r="A36" s="6">
        <f t="shared" si="4"/>
        <v>80</v>
      </c>
      <c r="B36" s="11">
        <f t="shared" si="0"/>
        <v>1.4121951219512196E-2</v>
      </c>
      <c r="C36" s="21">
        <f t="shared" si="1"/>
        <v>8153.8032991605742</v>
      </c>
      <c r="D36" s="18">
        <f t="shared" si="2"/>
        <v>37.372915139438241</v>
      </c>
      <c r="E36" s="18">
        <f t="shared" si="5"/>
        <v>28.380194694020929</v>
      </c>
      <c r="F36" s="18">
        <f t="shared" si="6"/>
        <v>0.52994703391406228</v>
      </c>
      <c r="G36" s="12">
        <f t="shared" si="3"/>
        <v>42.395762713124981</v>
      </c>
      <c r="H36" s="38">
        <f t="shared" si="7"/>
        <v>0.57641146100456842</v>
      </c>
      <c r="I36" s="86">
        <f t="shared" si="12"/>
        <v>0.94</v>
      </c>
      <c r="J36" s="60">
        <f t="shared" si="8"/>
        <v>0.22158442558136901</v>
      </c>
      <c r="K36" s="62">
        <f t="shared" si="9"/>
        <v>1.3849026598835563E-2</v>
      </c>
      <c r="X36" s="4" t="s">
        <v>10</v>
      </c>
      <c r="AF36" s="6">
        <v>80</v>
      </c>
    </row>
    <row r="37" spans="1:32">
      <c r="A37" s="28">
        <f t="shared" si="4"/>
        <v>85</v>
      </c>
      <c r="B37" s="29">
        <f t="shared" si="0"/>
        <v>1.4826219512195121E-2</v>
      </c>
      <c r="C37" s="30">
        <f t="shared" si="1"/>
        <v>8663.4160053581109</v>
      </c>
      <c r="D37" s="31">
        <f t="shared" si="2"/>
        <v>44.11749921023614</v>
      </c>
      <c r="E37" s="31">
        <f t="shared" si="5"/>
        <v>33.411654410836164</v>
      </c>
      <c r="F37" s="31">
        <f t="shared" si="6"/>
        <v>0.45014233102812723</v>
      </c>
      <c r="G37" s="32">
        <f t="shared" si="3"/>
        <v>38.262098137390815</v>
      </c>
      <c r="H37" s="38">
        <f t="shared" si="7"/>
        <v>0.67860212874393055</v>
      </c>
      <c r="I37" s="86">
        <f t="shared" si="12"/>
        <v>0.94</v>
      </c>
      <c r="J37" s="60">
        <f t="shared" si="8"/>
        <v>0.25014804294146742</v>
      </c>
      <c r="K37" s="62">
        <f t="shared" si="9"/>
        <v>1.5634252683841714E-2</v>
      </c>
      <c r="AF37" s="28">
        <v>85</v>
      </c>
    </row>
    <row r="38" spans="1:32">
      <c r="A38" s="28">
        <f t="shared" si="4"/>
        <v>90</v>
      </c>
      <c r="B38" s="29">
        <f t="shared" si="0"/>
        <v>1.5573170731707317E-2</v>
      </c>
      <c r="C38" s="30">
        <f t="shared" si="1"/>
        <v>9173.0287115556457</v>
      </c>
      <c r="D38" s="31">
        <f t="shared" si="2"/>
        <v>51.663679076412762</v>
      </c>
      <c r="E38" s="31">
        <f t="shared" si="5"/>
        <v>39.041104591003922</v>
      </c>
      <c r="F38" s="31">
        <f t="shared" si="6"/>
        <v>0.38523500186686838</v>
      </c>
      <c r="G38" s="32">
        <f t="shared" si="3"/>
        <v>34.671150168018151</v>
      </c>
      <c r="H38" s="38">
        <f t="shared" si="7"/>
        <v>0.79293818732236421</v>
      </c>
      <c r="I38" s="86">
        <f t="shared" si="12"/>
        <v>0.94</v>
      </c>
      <c r="J38" s="60">
        <f t="shared" si="8"/>
        <v>0.28044278862642025</v>
      </c>
      <c r="K38" s="62">
        <f t="shared" si="9"/>
        <v>1.7527674289151265E-2</v>
      </c>
      <c r="AF38" s="28">
        <v>90</v>
      </c>
    </row>
    <row r="39" spans="1:32">
      <c r="A39" s="28">
        <f t="shared" si="4"/>
        <v>95</v>
      </c>
      <c r="B39" s="29">
        <f t="shared" si="0"/>
        <v>1.6362804878048781E-2</v>
      </c>
      <c r="C39" s="30">
        <f t="shared" si="1"/>
        <v>9682.6414177531806</v>
      </c>
      <c r="D39" s="31">
        <f t="shared" si="2"/>
        <v>60.058607431813961</v>
      </c>
      <c r="E39" s="31">
        <f t="shared" si="5"/>
        <v>45.303721144133213</v>
      </c>
      <c r="F39" s="31">
        <f t="shared" si="6"/>
        <v>0.33198155957543596</v>
      </c>
      <c r="G39" s="32">
        <f t="shared" si="3"/>
        <v>31.538248159666416</v>
      </c>
      <c r="H39" s="38">
        <f t="shared" si="7"/>
        <v>0.92013407149510962</v>
      </c>
      <c r="I39" s="86">
        <f t="shared" si="12"/>
        <v>0.94</v>
      </c>
      <c r="J39" s="60">
        <f t="shared" si="8"/>
        <v>0.31246866263622752</v>
      </c>
      <c r="K39" s="62">
        <f t="shared" si="9"/>
        <v>1.952929141476422E-2</v>
      </c>
      <c r="AF39" s="28">
        <v>95</v>
      </c>
    </row>
    <row r="40" spans="1:32">
      <c r="A40" s="28">
        <f t="shared" si="4"/>
        <v>98</v>
      </c>
      <c r="B40" s="29">
        <f t="shared" si="0"/>
        <v>1.6857073170731707E-2</v>
      </c>
      <c r="C40" s="39">
        <f t="shared" si="1"/>
        <v>9988.4090414717048</v>
      </c>
      <c r="D40" s="31">
        <f t="shared" si="2"/>
        <v>65.52257924052229</v>
      </c>
      <c r="E40" s="31">
        <f t="shared" si="5"/>
        <v>49.379844113429627</v>
      </c>
      <c r="F40" s="31">
        <f>16/E40</f>
        <v>0.32401884386768542</v>
      </c>
      <c r="G40" s="32">
        <f t="shared" si="3"/>
        <v>31.753846699033172</v>
      </c>
      <c r="H40" s="38">
        <f>E40/F$15</f>
        <v>1.0029215231422055</v>
      </c>
      <c r="I40" s="86">
        <f t="shared" si="12"/>
        <v>0.94</v>
      </c>
      <c r="J40" s="60">
        <f t="shared" si="8"/>
        <v>0.33251512863804195</v>
      </c>
      <c r="K40" s="62">
        <f t="shared" si="9"/>
        <v>2.0782195539877622E-2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xl/worksheets/sheet2.xml><?xml version="1.0" encoding="utf-8"?>
<worksheet xmlns="http://schemas.openxmlformats.org/spreadsheetml/2006/main" xmlns:r="http://schemas.openxmlformats.org/officeDocument/2006/relationships">
  <dimension ref="A1:X107"/>
  <sheetViews>
    <sheetView tabSelected="1" topLeftCell="A43" workbookViewId="0">
      <selection activeCell="Q69" sqref="Q69"/>
    </sheetView>
  </sheetViews>
  <sheetFormatPr defaultRowHeight="12.75"/>
  <sheetData>
    <row r="1" spans="1:21">
      <c r="A1" t="s">
        <v>20</v>
      </c>
      <c r="F1" s="41" t="s">
        <v>192</v>
      </c>
      <c r="L1" t="s">
        <v>139</v>
      </c>
    </row>
    <row r="2" spans="1:21">
      <c r="A2" s="41" t="s">
        <v>191</v>
      </c>
      <c r="F2" t="s">
        <v>30</v>
      </c>
      <c r="I2" s="19">
        <v>-4.2999999999999997E-2</v>
      </c>
      <c r="L2" t="s">
        <v>136</v>
      </c>
      <c r="M2" t="s">
        <v>137</v>
      </c>
      <c r="N2" t="s">
        <v>138</v>
      </c>
    </row>
    <row r="3" spans="1:21">
      <c r="F3" t="s">
        <v>22</v>
      </c>
      <c r="I3" s="19">
        <v>-3.9E-2</v>
      </c>
      <c r="L3" t="s">
        <v>120</v>
      </c>
      <c r="S3" s="41" t="s">
        <v>266</v>
      </c>
    </row>
    <row r="4" spans="1:21">
      <c r="A4" t="s">
        <v>31</v>
      </c>
      <c r="D4" s="19">
        <v>-4.9000000000000002E-2</v>
      </c>
      <c r="E4" s="19"/>
      <c r="F4" t="s">
        <v>23</v>
      </c>
      <c r="I4" s="19">
        <v>-0.03</v>
      </c>
      <c r="L4" t="s">
        <v>121</v>
      </c>
      <c r="M4" t="s">
        <v>122</v>
      </c>
    </row>
    <row r="5" spans="1:21">
      <c r="A5" t="s">
        <v>32</v>
      </c>
      <c r="D5" s="19">
        <v>-2.1999999999999999E-2</v>
      </c>
      <c r="E5" s="19"/>
      <c r="I5" s="19"/>
      <c r="L5" t="s">
        <v>123</v>
      </c>
      <c r="M5" t="s">
        <v>124</v>
      </c>
      <c r="N5">
        <v>1</v>
      </c>
      <c r="O5" t="s">
        <v>125</v>
      </c>
      <c r="U5" s="1">
        <f>27/35*15</f>
        <v>11.571428571428571</v>
      </c>
    </row>
    <row r="6" spans="1:21">
      <c r="A6" s="132" t="s">
        <v>21</v>
      </c>
      <c r="B6" s="132"/>
      <c r="C6" s="132"/>
      <c r="D6" s="133">
        <v>-4.0000000000000001E-3</v>
      </c>
      <c r="E6" s="134" t="s">
        <v>315</v>
      </c>
      <c r="F6" t="s">
        <v>24</v>
      </c>
      <c r="I6" s="19">
        <v>-2.5999999999999999E-2</v>
      </c>
      <c r="L6" t="s">
        <v>126</v>
      </c>
      <c r="M6" t="s">
        <v>127</v>
      </c>
      <c r="N6" t="s">
        <v>128</v>
      </c>
      <c r="O6" t="s">
        <v>129</v>
      </c>
      <c r="P6" t="s">
        <v>130</v>
      </c>
      <c r="Q6" t="s">
        <v>131</v>
      </c>
      <c r="R6" t="s">
        <v>129</v>
      </c>
      <c r="U6" s="1">
        <f>27/36*15</f>
        <v>11.25</v>
      </c>
    </row>
    <row r="7" spans="1:21">
      <c r="A7" s="119" t="s">
        <v>22</v>
      </c>
      <c r="B7" s="119"/>
      <c r="C7" s="119"/>
      <c r="D7" s="120">
        <v>0</v>
      </c>
      <c r="E7" s="19"/>
      <c r="I7" s="19"/>
      <c r="L7" t="s">
        <v>132</v>
      </c>
      <c r="M7" t="s">
        <v>133</v>
      </c>
      <c r="N7" t="s">
        <v>134</v>
      </c>
      <c r="O7" t="s">
        <v>135</v>
      </c>
    </row>
    <row r="8" spans="1:21">
      <c r="E8" s="19"/>
      <c r="F8" t="s">
        <v>25</v>
      </c>
      <c r="I8" s="19">
        <v>-1.2999999999999999E-2</v>
      </c>
      <c r="N8" s="4">
        <v>12</v>
      </c>
      <c r="O8" s="4" t="s">
        <v>166</v>
      </c>
      <c r="P8" s="4"/>
      <c r="Q8" s="4">
        <v>15</v>
      </c>
      <c r="R8" s="4" t="s">
        <v>166</v>
      </c>
    </row>
    <row r="9" spans="1:21">
      <c r="A9" s="123" t="s">
        <v>23</v>
      </c>
      <c r="B9" s="123"/>
      <c r="C9" s="123"/>
      <c r="D9" s="124">
        <v>8.9999999999999993E-3</v>
      </c>
      <c r="E9" s="19"/>
      <c r="I9" s="19"/>
    </row>
    <row r="10" spans="1:21">
      <c r="D10" s="19"/>
      <c r="E10" s="19"/>
      <c r="I10" s="19"/>
      <c r="L10" t="s">
        <v>140</v>
      </c>
    </row>
    <row r="11" spans="1:21">
      <c r="A11" t="s">
        <v>24</v>
      </c>
      <c r="D11" s="19">
        <v>1.2999999999999999E-2</v>
      </c>
      <c r="E11" s="19"/>
      <c r="F11" s="119" t="s">
        <v>26</v>
      </c>
      <c r="G11" s="119"/>
      <c r="H11" s="119"/>
      <c r="I11" s="120">
        <v>0</v>
      </c>
      <c r="L11" s="41" t="s">
        <v>141</v>
      </c>
    </row>
    <row r="12" spans="1:21">
      <c r="D12" s="19"/>
      <c r="E12" s="19"/>
      <c r="F12" s="123" t="s">
        <v>27</v>
      </c>
      <c r="G12" s="123"/>
      <c r="H12" s="123"/>
      <c r="I12" s="124">
        <v>4.0000000000000001E-3</v>
      </c>
      <c r="L12" s="41" t="s">
        <v>142</v>
      </c>
    </row>
    <row r="13" spans="1:21">
      <c r="A13" s="109" t="s">
        <v>259</v>
      </c>
      <c r="B13" s="110"/>
      <c r="C13" s="110"/>
      <c r="D13" s="111">
        <f>22.8/22.4-1</f>
        <v>1.7857142857143016E-2</v>
      </c>
      <c r="E13" s="112" t="s">
        <v>260</v>
      </c>
      <c r="F13" s="110" t="s">
        <v>28</v>
      </c>
      <c r="G13" s="110"/>
      <c r="H13" s="110"/>
      <c r="I13" s="111">
        <v>1.7000000000000001E-2</v>
      </c>
      <c r="J13" s="22"/>
      <c r="L13" s="41" t="s">
        <v>261</v>
      </c>
    </row>
    <row r="14" spans="1:21">
      <c r="A14" t="s">
        <v>25</v>
      </c>
      <c r="D14" s="19">
        <v>2.7E-2</v>
      </c>
      <c r="I14" s="19"/>
      <c r="L14" t="s">
        <v>143</v>
      </c>
    </row>
    <row r="15" spans="1:21">
      <c r="D15" s="19"/>
      <c r="I15" s="19"/>
    </row>
    <row r="16" spans="1:21">
      <c r="F16" s="117" t="s">
        <v>29</v>
      </c>
      <c r="G16" s="117"/>
      <c r="H16" s="117"/>
      <c r="I16" s="118">
        <v>0.03</v>
      </c>
      <c r="L16" t="s">
        <v>144</v>
      </c>
    </row>
    <row r="17" spans="1:21">
      <c r="F17" s="105" t="s">
        <v>256</v>
      </c>
      <c r="G17" s="106"/>
      <c r="H17" s="106"/>
      <c r="I17" s="107">
        <f>24.3/23.3-1</f>
        <v>4.2918454935622297E-2</v>
      </c>
      <c r="L17" s="4" t="s">
        <v>145</v>
      </c>
    </row>
    <row r="18" spans="1:21" ht="15.75">
      <c r="F18" s="105" t="s">
        <v>255</v>
      </c>
      <c r="G18" s="106"/>
      <c r="H18" s="106"/>
      <c r="I18" s="107">
        <f>24.5/23.3-1</f>
        <v>5.1502145922746712E-2</v>
      </c>
      <c r="L18" s="4" t="s">
        <v>147</v>
      </c>
      <c r="P18" s="101" t="s">
        <v>251</v>
      </c>
      <c r="U18" s="101" t="s">
        <v>254</v>
      </c>
    </row>
    <row r="19" spans="1:21" ht="15.75">
      <c r="A19" s="88">
        <v>22.4</v>
      </c>
      <c r="B19" s="89" t="s">
        <v>158</v>
      </c>
      <c r="C19" s="84"/>
      <c r="D19" s="84"/>
      <c r="F19" s="88">
        <v>23.3</v>
      </c>
      <c r="G19" s="89" t="s">
        <v>70</v>
      </c>
      <c r="H19" s="84"/>
      <c r="I19" s="84"/>
      <c r="L19" s="4" t="s">
        <v>164</v>
      </c>
      <c r="P19" s="101" t="s">
        <v>252</v>
      </c>
      <c r="U19" s="101" t="s">
        <v>253</v>
      </c>
    </row>
    <row r="20" spans="1:21">
      <c r="A20" t="s">
        <v>119</v>
      </c>
    </row>
    <row r="21" spans="1:21">
      <c r="L21" s="4" t="s">
        <v>146</v>
      </c>
    </row>
    <row r="23" spans="1:21">
      <c r="A23" t="s">
        <v>150</v>
      </c>
    </row>
    <row r="24" spans="1:21">
      <c r="A24" s="41" t="s">
        <v>151</v>
      </c>
      <c r="L24" t="s">
        <v>148</v>
      </c>
    </row>
    <row r="25" spans="1:21">
      <c r="A25" s="41" t="s">
        <v>152</v>
      </c>
      <c r="L25" s="67" t="s">
        <v>149</v>
      </c>
    </row>
    <row r="26" spans="1:21">
      <c r="A26" t="s">
        <v>153</v>
      </c>
      <c r="L26" s="87"/>
    </row>
    <row r="27" spans="1:21">
      <c r="A27" s="41" t="s">
        <v>154</v>
      </c>
      <c r="L27" s="87"/>
    </row>
    <row r="28" spans="1:21">
      <c r="A28" s="41" t="s">
        <v>155</v>
      </c>
      <c r="L28" s="87"/>
    </row>
    <row r="29" spans="1:21">
      <c r="L29" s="87"/>
    </row>
    <row r="30" spans="1:21">
      <c r="L30" s="87"/>
    </row>
    <row r="31" spans="1:21">
      <c r="L31" s="87"/>
    </row>
    <row r="32" spans="1:21">
      <c r="L32" s="87"/>
    </row>
    <row r="33" spans="1:17">
      <c r="G33" s="4" t="s">
        <v>157</v>
      </c>
      <c r="L33" s="87"/>
    </row>
    <row r="34" spans="1:17">
      <c r="G34" s="4" t="s">
        <v>156</v>
      </c>
      <c r="L34" s="87"/>
    </row>
    <row r="35" spans="1:17">
      <c r="G35" s="41" t="s">
        <v>159</v>
      </c>
      <c r="L35" s="87"/>
    </row>
    <row r="36" spans="1:17">
      <c r="L36" s="87"/>
    </row>
    <row r="37" spans="1:17">
      <c r="L37" s="87"/>
    </row>
    <row r="41" spans="1:17">
      <c r="H41" s="4"/>
      <c r="I41" s="4"/>
      <c r="J41" s="4"/>
      <c r="K41" s="4"/>
      <c r="L41" s="4"/>
      <c r="M41" s="4"/>
      <c r="N41" s="4"/>
      <c r="O41" s="4"/>
      <c r="P41" s="4"/>
      <c r="Q41" s="4"/>
    </row>
    <row r="42" spans="1:17">
      <c r="H42" s="4"/>
      <c r="I42" s="4"/>
      <c r="J42" s="4"/>
      <c r="K42" s="4"/>
      <c r="L42" s="4"/>
      <c r="M42" s="4"/>
      <c r="N42" s="4"/>
      <c r="O42" s="4"/>
      <c r="P42" s="4"/>
      <c r="Q42" s="4"/>
    </row>
    <row r="44" spans="1:17">
      <c r="G44" s="90">
        <v>114</v>
      </c>
      <c r="H44" t="s">
        <v>160</v>
      </c>
    </row>
    <row r="47" spans="1:17">
      <c r="A47" t="s">
        <v>165</v>
      </c>
    </row>
    <row r="48" spans="1:17">
      <c r="A48" s="41" t="s">
        <v>187</v>
      </c>
    </row>
    <row r="49" spans="1:24">
      <c r="A49" s="4" t="s">
        <v>227</v>
      </c>
    </row>
    <row r="50" spans="1:24">
      <c r="A50" s="41" t="s">
        <v>317</v>
      </c>
    </row>
    <row r="51" spans="1:24">
      <c r="A51" s="41"/>
    </row>
    <row r="52" spans="1:24">
      <c r="A52" s="22" t="s">
        <v>267</v>
      </c>
    </row>
    <row r="53" spans="1:24">
      <c r="A53" s="41" t="s">
        <v>301</v>
      </c>
      <c r="B53" s="41"/>
      <c r="E53" s="41" t="s">
        <v>302</v>
      </c>
    </row>
    <row r="54" spans="1:24" ht="26.45" customHeight="1">
      <c r="A54" s="164" t="s">
        <v>268</v>
      </c>
      <c r="B54" s="164"/>
      <c r="E54" s="164" t="s">
        <v>268</v>
      </c>
      <c r="F54" s="164"/>
      <c r="J54" s="41" t="s">
        <v>303</v>
      </c>
    </row>
    <row r="55" spans="1:24" ht="13.15" customHeight="1">
      <c r="A55" s="164" t="s">
        <v>269</v>
      </c>
      <c r="B55" s="164"/>
      <c r="E55" s="166" t="s">
        <v>299</v>
      </c>
      <c r="F55" s="164"/>
      <c r="J55" s="73">
        <f>5.5-J56/25.4</f>
        <v>5.106299212598425</v>
      </c>
      <c r="K55" s="73">
        <f>5.5-K56/25.4</f>
        <v>4.909448818897638</v>
      </c>
      <c r="L55" s="73">
        <f>5.5-L56/25.4</f>
        <v>4.71259842519685</v>
      </c>
    </row>
    <row r="56" spans="1:24">
      <c r="A56" s="128" t="s">
        <v>270</v>
      </c>
      <c r="B56" s="165">
        <v>155</v>
      </c>
      <c r="E56" s="128" t="s">
        <v>270</v>
      </c>
      <c r="F56" s="165">
        <f>B56-25</f>
        <v>130</v>
      </c>
      <c r="J56">
        <v>10</v>
      </c>
      <c r="K56">
        <v>15</v>
      </c>
      <c r="L56">
        <v>20</v>
      </c>
      <c r="N56">
        <f>2.95*25.4</f>
        <v>74.930000000000007</v>
      </c>
    </row>
    <row r="57" spans="1:24">
      <c r="A57" s="128" t="s">
        <v>271</v>
      </c>
      <c r="B57" s="165"/>
      <c r="E57" s="128" t="s">
        <v>271</v>
      </c>
      <c r="F57" s="165"/>
    </row>
    <row r="58" spans="1:24" ht="25.5">
      <c r="A58" s="128" t="s">
        <v>274</v>
      </c>
      <c r="B58" s="128" t="s">
        <v>273</v>
      </c>
      <c r="E58" s="128" t="s">
        <v>274</v>
      </c>
      <c r="F58" s="130" t="s">
        <v>300</v>
      </c>
      <c r="J58" s="22" t="s">
        <v>304</v>
      </c>
      <c r="N58" s="55" t="s">
        <v>306</v>
      </c>
      <c r="O58" s="55" t="s">
        <v>179</v>
      </c>
      <c r="P58" s="5"/>
      <c r="R58" s="55" t="s">
        <v>306</v>
      </c>
      <c r="S58" s="137" t="s">
        <v>307</v>
      </c>
      <c r="T58" s="5"/>
      <c r="V58" s="55" t="s">
        <v>306</v>
      </c>
      <c r="W58" s="137" t="s">
        <v>308</v>
      </c>
      <c r="X58" s="5"/>
    </row>
    <row r="59" spans="1:24">
      <c r="A59" s="128" t="s">
        <v>272</v>
      </c>
      <c r="B59" s="165">
        <v>185</v>
      </c>
      <c r="E59" s="128" t="s">
        <v>272</v>
      </c>
      <c r="F59" s="165">
        <f>B59-25</f>
        <v>160</v>
      </c>
      <c r="J59" s="131" t="s">
        <v>305</v>
      </c>
      <c r="N59" s="5">
        <v>45</v>
      </c>
      <c r="O59" s="6">
        <v>145</v>
      </c>
      <c r="P59" s="60">
        <f>N59/O59</f>
        <v>0.31034482758620691</v>
      </c>
      <c r="R59" s="5">
        <v>45</v>
      </c>
      <c r="S59" s="135">
        <v>165</v>
      </c>
      <c r="T59" s="136">
        <f>R59/S59</f>
        <v>0.27272727272727271</v>
      </c>
      <c r="V59" s="5">
        <v>45</v>
      </c>
      <c r="W59" s="6">
        <v>155</v>
      </c>
      <c r="X59" s="60">
        <f>V59/W59</f>
        <v>0.29032258064516131</v>
      </c>
    </row>
    <row r="60" spans="1:24">
      <c r="A60" s="128" t="s">
        <v>271</v>
      </c>
      <c r="B60" s="165"/>
      <c r="E60" s="128" t="s">
        <v>271</v>
      </c>
      <c r="F60" s="165"/>
      <c r="N60" s="5">
        <v>55</v>
      </c>
      <c r="O60" s="6">
        <v>175</v>
      </c>
      <c r="P60" s="60">
        <f>N60/O60</f>
        <v>0.31428571428571428</v>
      </c>
      <c r="R60" s="5">
        <v>55</v>
      </c>
      <c r="S60" s="135">
        <v>185</v>
      </c>
      <c r="T60" s="136">
        <f>R60/S60</f>
        <v>0.29729729729729731</v>
      </c>
      <c r="V60" s="5">
        <v>55</v>
      </c>
      <c r="W60" s="6">
        <v>175</v>
      </c>
      <c r="X60" s="60">
        <f>V60/W60</f>
        <v>0.31428571428571428</v>
      </c>
    </row>
    <row r="61" spans="1:24">
      <c r="A61" s="41"/>
    </row>
    <row r="62" spans="1:24" ht="77.45" customHeight="1">
      <c r="A62" s="157" t="s">
        <v>291</v>
      </c>
      <c r="B62" s="157" t="s">
        <v>290</v>
      </c>
      <c r="C62" s="157" t="s">
        <v>292</v>
      </c>
    </row>
    <row r="63" spans="1:24">
      <c r="A63" s="158" t="s">
        <v>275</v>
      </c>
      <c r="B63" s="158" t="s">
        <v>279</v>
      </c>
      <c r="C63" s="158" t="s">
        <v>293</v>
      </c>
    </row>
    <row r="64" spans="1:24">
      <c r="A64" s="158" t="s">
        <v>276</v>
      </c>
      <c r="B64" s="158" t="s">
        <v>280</v>
      </c>
      <c r="C64" s="158" t="s">
        <v>294</v>
      </c>
    </row>
    <row r="65" spans="1:21">
      <c r="A65" s="158" t="s">
        <v>277</v>
      </c>
      <c r="B65" s="158" t="s">
        <v>281</v>
      </c>
      <c r="C65" s="158" t="s">
        <v>295</v>
      </c>
    </row>
    <row r="66" spans="1:21">
      <c r="A66" s="158" t="s">
        <v>278</v>
      </c>
      <c r="B66" s="158" t="s">
        <v>282</v>
      </c>
      <c r="C66" s="158" t="s">
        <v>296</v>
      </c>
      <c r="K66" s="4" t="s">
        <v>322</v>
      </c>
    </row>
    <row r="67" spans="1:21" ht="13.5" thickBot="1">
      <c r="A67" s="3"/>
      <c r="B67" s="158" t="s">
        <v>283</v>
      </c>
      <c r="C67" s="158" t="s">
        <v>297</v>
      </c>
      <c r="K67" s="41" t="s">
        <v>312</v>
      </c>
      <c r="L67" s="41" t="s">
        <v>313</v>
      </c>
      <c r="M67" s="41" t="s">
        <v>314</v>
      </c>
      <c r="N67" s="41" t="s">
        <v>316</v>
      </c>
    </row>
    <row r="68" spans="1:21">
      <c r="A68" s="3"/>
      <c r="B68" s="158" t="s">
        <v>284</v>
      </c>
      <c r="C68" s="158" t="s">
        <v>298</v>
      </c>
      <c r="K68" s="159">
        <f>22.4-2*8/32</f>
        <v>21.9</v>
      </c>
      <c r="L68" s="139">
        <v>23.3</v>
      </c>
      <c r="M68" s="140">
        <f>L68/K68-1</f>
        <v>6.3926940639269514E-2</v>
      </c>
      <c r="N68" s="141">
        <f>M68-M$69</f>
        <v>2.3748369210697895E-2</v>
      </c>
      <c r="O68" s="142" t="s">
        <v>310</v>
      </c>
      <c r="P68" s="143" t="s">
        <v>321</v>
      </c>
      <c r="Q68" s="143"/>
      <c r="R68" s="143"/>
      <c r="S68" s="143"/>
      <c r="T68" s="143"/>
      <c r="U68" s="144"/>
    </row>
    <row r="69" spans="1:21">
      <c r="A69" s="3"/>
      <c r="B69" s="158" t="s">
        <v>285</v>
      </c>
      <c r="C69" s="3"/>
      <c r="K69" s="160">
        <v>22.4</v>
      </c>
      <c r="L69" s="145">
        <v>23.3</v>
      </c>
      <c r="M69" s="146">
        <f>L69/K69-1</f>
        <v>4.0178571428571619E-2</v>
      </c>
      <c r="N69" s="147">
        <f>M$69-M69</f>
        <v>0</v>
      </c>
      <c r="O69" s="148" t="s">
        <v>309</v>
      </c>
      <c r="P69" s="149"/>
      <c r="Q69" s="162" t="s">
        <v>325</v>
      </c>
      <c r="R69" s="149"/>
      <c r="S69" s="149"/>
      <c r="T69" s="149"/>
      <c r="U69" s="150"/>
    </row>
    <row r="70" spans="1:21" ht="13.5" thickBot="1">
      <c r="A70" s="3"/>
      <c r="B70" s="158" t="s">
        <v>286</v>
      </c>
      <c r="C70" s="3"/>
      <c r="K70" s="161">
        <v>22.4</v>
      </c>
      <c r="L70" s="151">
        <f>23.3-2*9/32</f>
        <v>22.737500000000001</v>
      </c>
      <c r="M70" s="152">
        <f>L70/K70-1</f>
        <v>1.5066964285714413E-2</v>
      </c>
      <c r="N70" s="153">
        <f>M70-M$69</f>
        <v>-2.5111607142857206E-2</v>
      </c>
      <c r="O70" s="154" t="s">
        <v>311</v>
      </c>
      <c r="P70" s="155"/>
      <c r="Q70" s="155"/>
      <c r="R70" s="155"/>
      <c r="S70" s="155"/>
      <c r="T70" s="155"/>
      <c r="U70" s="156"/>
    </row>
    <row r="71" spans="1:21">
      <c r="A71" s="3"/>
      <c r="B71" s="158" t="s">
        <v>173</v>
      </c>
      <c r="C71" s="3"/>
      <c r="K71" s="122" t="s">
        <v>324</v>
      </c>
    </row>
    <row r="72" spans="1:21">
      <c r="A72" s="3"/>
      <c r="B72" s="158" t="s">
        <v>287</v>
      </c>
      <c r="C72" s="3"/>
      <c r="K72" s="88">
        <v>22.4</v>
      </c>
      <c r="L72" s="88">
        <v>22.6</v>
      </c>
      <c r="M72" s="138">
        <f>L72/K72-1</f>
        <v>8.9285714285716189E-3</v>
      </c>
      <c r="N72" s="19">
        <f>M72-M$69</f>
        <v>-3.125E-2</v>
      </c>
      <c r="O72" t="s">
        <v>318</v>
      </c>
    </row>
    <row r="73" spans="1:21">
      <c r="A73" s="3"/>
      <c r="B73" s="158" t="s">
        <v>288</v>
      </c>
      <c r="C73" s="3"/>
      <c r="K73" s="88">
        <f>22.4-2*8/32/2</f>
        <v>22.15</v>
      </c>
      <c r="L73" s="88">
        <v>22.6</v>
      </c>
      <c r="M73" s="138">
        <f>L73/K73-1</f>
        <v>2.0316027088036259E-2</v>
      </c>
      <c r="N73" s="19">
        <f>M73-M$69</f>
        <v>-1.986254434053536E-2</v>
      </c>
      <c r="O73" t="s">
        <v>320</v>
      </c>
    </row>
    <row r="74" spans="1:21">
      <c r="A74" s="3"/>
      <c r="B74" s="158" t="s">
        <v>289</v>
      </c>
      <c r="C74" s="3"/>
      <c r="K74" s="88">
        <f>22.4-2*8/32</f>
        <v>21.9</v>
      </c>
      <c r="L74" s="88">
        <v>22.6</v>
      </c>
      <c r="M74" s="138">
        <f>L74/K74-1</f>
        <v>3.1963470319634757E-2</v>
      </c>
      <c r="N74" s="19">
        <f>M74-M$69</f>
        <v>-8.215101108936862E-3</v>
      </c>
      <c r="O74" t="s">
        <v>319</v>
      </c>
    </row>
    <row r="75" spans="1:21">
      <c r="A75" s="41"/>
      <c r="B75" s="129"/>
      <c r="M75" s="138"/>
      <c r="N75" s="19"/>
    </row>
    <row r="76" spans="1:21">
      <c r="A76" s="41"/>
      <c r="B76" s="129"/>
      <c r="M76" s="138"/>
      <c r="N76" s="19"/>
    </row>
    <row r="77" spans="1:21">
      <c r="A77" s="41"/>
      <c r="B77" s="129"/>
      <c r="M77" s="138"/>
      <c r="N77" s="19"/>
    </row>
    <row r="78" spans="1:21">
      <c r="A78" s="41"/>
      <c r="B78" s="129"/>
      <c r="M78" s="138"/>
      <c r="N78" s="19"/>
    </row>
    <row r="79" spans="1:21">
      <c r="A79" s="41"/>
      <c r="B79" s="129"/>
      <c r="M79" s="138"/>
      <c r="N79" s="19"/>
    </row>
    <row r="80" spans="1:21">
      <c r="A80" s="41"/>
      <c r="B80" s="129"/>
      <c r="M80" s="138"/>
      <c r="N80" s="19"/>
    </row>
    <row r="81" spans="1:15">
      <c r="A81" s="41"/>
      <c r="B81" s="129"/>
      <c r="M81" s="138"/>
      <c r="N81" s="19"/>
    </row>
    <row r="82" spans="1:15">
      <c r="A82" s="41"/>
    </row>
    <row r="83" spans="1:15">
      <c r="A83" s="121" t="s">
        <v>263</v>
      </c>
      <c r="B83" s="121"/>
      <c r="C83" s="121"/>
      <c r="D83" s="121"/>
      <c r="E83" s="121"/>
      <c r="F83" s="122"/>
      <c r="G83" s="122"/>
      <c r="H83" s="122"/>
      <c r="I83" s="122"/>
      <c r="J83" s="122"/>
      <c r="K83" s="122"/>
      <c r="L83" s="122"/>
      <c r="M83" s="122"/>
      <c r="N83" s="121" t="s">
        <v>265</v>
      </c>
    </row>
    <row r="84" spans="1:15">
      <c r="M84" s="122">
        <v>5.3</v>
      </c>
      <c r="N84" s="122">
        <f>M84*2</f>
        <v>10.6</v>
      </c>
      <c r="O84" s="122" t="s">
        <v>323</v>
      </c>
    </row>
    <row r="85" spans="1:15">
      <c r="A85" s="92" t="s">
        <v>257</v>
      </c>
      <c r="B85" s="5"/>
      <c r="C85" s="5"/>
      <c r="D85" s="5"/>
      <c r="E85" s="5"/>
      <c r="G85" s="92" t="s">
        <v>258</v>
      </c>
      <c r="H85" s="5"/>
      <c r="I85" s="5"/>
      <c r="M85" s="122">
        <v>1.7</v>
      </c>
      <c r="N85" s="122">
        <f>M85*2</f>
        <v>3.4</v>
      </c>
      <c r="O85" s="122" t="s">
        <v>264</v>
      </c>
    </row>
    <row r="86" spans="1:15">
      <c r="A86" s="93" t="s">
        <v>174</v>
      </c>
      <c r="B86" s="88">
        <v>22.4</v>
      </c>
      <c r="C86" s="88" t="s">
        <v>178</v>
      </c>
      <c r="D86" s="163" t="s">
        <v>179</v>
      </c>
      <c r="E86" s="163"/>
      <c r="G86" s="93" t="s">
        <v>173</v>
      </c>
      <c r="H86" s="88">
        <v>23.3</v>
      </c>
      <c r="I86" s="88" t="s">
        <v>177</v>
      </c>
      <c r="J86" s="5"/>
      <c r="M86" s="122"/>
      <c r="N86" s="122">
        <f>SUM(N84:N85)</f>
        <v>14</v>
      </c>
      <c r="O86" s="122"/>
    </row>
    <row r="87" spans="1:15">
      <c r="A87" s="6" t="s">
        <v>169</v>
      </c>
      <c r="B87" s="6" t="s">
        <v>167</v>
      </c>
      <c r="C87" s="6" t="s">
        <v>168</v>
      </c>
      <c r="D87" s="6" t="s">
        <v>186</v>
      </c>
      <c r="E87" s="95" t="s">
        <v>189</v>
      </c>
      <c r="G87" s="6" t="s">
        <v>169</v>
      </c>
      <c r="H87" s="6" t="s">
        <v>167</v>
      </c>
      <c r="I87" s="6" t="s">
        <v>168</v>
      </c>
      <c r="J87" s="6" t="s">
        <v>186</v>
      </c>
      <c r="K87" s="95" t="s">
        <v>189</v>
      </c>
    </row>
    <row r="88" spans="1:15">
      <c r="G88" s="55" t="s">
        <v>175</v>
      </c>
      <c r="H88" s="5">
        <v>22.8</v>
      </c>
      <c r="I88" s="55" t="s">
        <v>183</v>
      </c>
      <c r="J88" s="94">
        <f t="shared" ref="J88:J93" si="0">H88/H$86-1</f>
        <v>-2.1459227467811148E-2</v>
      </c>
      <c r="K88" s="55" t="s">
        <v>188</v>
      </c>
      <c r="M88" s="41" t="s">
        <v>247</v>
      </c>
    </row>
    <row r="89" spans="1:15">
      <c r="A89" s="125" t="s">
        <v>170</v>
      </c>
      <c r="B89" s="126">
        <v>23.44</v>
      </c>
      <c r="C89" s="126">
        <v>13</v>
      </c>
      <c r="D89" s="127">
        <f t="shared" ref="D89:D94" si="1">B89/B$86-1</f>
        <v>4.6428571428571486E-2</v>
      </c>
      <c r="E89" s="125" t="s">
        <v>190</v>
      </c>
      <c r="G89" s="55" t="s">
        <v>171</v>
      </c>
      <c r="H89" s="5">
        <v>23</v>
      </c>
      <c r="I89" s="55" t="s">
        <v>182</v>
      </c>
      <c r="J89" s="94">
        <f t="shared" si="0"/>
        <v>-1.2875536480686733E-2</v>
      </c>
      <c r="K89" s="55" t="str">
        <f>"5-6"</f>
        <v>5-6</v>
      </c>
    </row>
    <row r="90" spans="1:15">
      <c r="A90" s="99" t="s">
        <v>175</v>
      </c>
      <c r="B90" s="97">
        <v>22.8</v>
      </c>
      <c r="C90" s="96" t="s">
        <v>176</v>
      </c>
      <c r="D90" s="98">
        <f t="shared" si="1"/>
        <v>1.7857142857143016E-2</v>
      </c>
      <c r="E90" s="96" t="s">
        <v>188</v>
      </c>
      <c r="G90" s="96" t="s">
        <v>185</v>
      </c>
      <c r="H90" s="97">
        <v>23.5</v>
      </c>
      <c r="I90" s="96" t="s">
        <v>182</v>
      </c>
      <c r="J90" s="98">
        <f t="shared" si="0"/>
        <v>8.5836909871244149E-3</v>
      </c>
      <c r="K90" s="96" t="s">
        <v>188</v>
      </c>
      <c r="L90" s="41"/>
    </row>
    <row r="91" spans="1:15">
      <c r="A91" s="113" t="s">
        <v>171</v>
      </c>
      <c r="B91" s="114">
        <v>23</v>
      </c>
      <c r="C91" s="115" t="s">
        <v>172</v>
      </c>
      <c r="D91" s="116">
        <f t="shared" si="1"/>
        <v>2.6785714285714413E-2</v>
      </c>
      <c r="E91" s="113" t="str">
        <f>"5-6"</f>
        <v>5-6</v>
      </c>
      <c r="G91" s="99" t="s">
        <v>184</v>
      </c>
      <c r="H91" s="97">
        <v>23.5</v>
      </c>
      <c r="I91" s="96" t="s">
        <v>183</v>
      </c>
      <c r="J91" s="98">
        <f t="shared" si="0"/>
        <v>8.5836909871244149E-3</v>
      </c>
      <c r="K91" s="96" t="s">
        <v>188</v>
      </c>
      <c r="L91" s="41" t="s">
        <v>202</v>
      </c>
    </row>
    <row r="92" spans="1:15">
      <c r="A92" s="55" t="s">
        <v>250</v>
      </c>
      <c r="B92" s="5">
        <v>22</v>
      </c>
      <c r="C92" s="55">
        <v>17</v>
      </c>
      <c r="D92" s="94">
        <f t="shared" si="1"/>
        <v>-1.7857142857142794E-2</v>
      </c>
      <c r="E92" s="55" t="s">
        <v>188</v>
      </c>
      <c r="G92" s="55" t="s">
        <v>180</v>
      </c>
      <c r="H92" s="5">
        <v>23.7</v>
      </c>
      <c r="I92" s="55" t="s">
        <v>181</v>
      </c>
      <c r="J92" s="94">
        <f t="shared" si="0"/>
        <v>1.716738197424883E-2</v>
      </c>
      <c r="K92" s="55" t="str">
        <f>"5-6"</f>
        <v>5-6</v>
      </c>
    </row>
    <row r="93" spans="1:15">
      <c r="A93" s="108" t="s">
        <v>184</v>
      </c>
      <c r="B93" s="103">
        <v>23.5</v>
      </c>
      <c r="C93" s="102" t="s">
        <v>183</v>
      </c>
      <c r="D93" s="104">
        <f t="shared" si="1"/>
        <v>4.9107142857143016E-2</v>
      </c>
      <c r="E93" s="102" t="s">
        <v>188</v>
      </c>
      <c r="F93" s="5"/>
      <c r="G93" s="102" t="s">
        <v>248</v>
      </c>
      <c r="H93" s="103">
        <v>24.3</v>
      </c>
      <c r="I93" s="103">
        <v>19</v>
      </c>
      <c r="J93" s="104">
        <f t="shared" si="0"/>
        <v>4.2918454935622297E-2</v>
      </c>
      <c r="K93" s="102" t="s">
        <v>190</v>
      </c>
      <c r="L93" s="41" t="s">
        <v>249</v>
      </c>
    </row>
    <row r="94" spans="1:15">
      <c r="A94" s="55" t="s">
        <v>262</v>
      </c>
      <c r="B94" s="5">
        <v>23.1</v>
      </c>
      <c r="C94" s="5"/>
      <c r="D94" s="94">
        <f t="shared" si="1"/>
        <v>3.1250000000000222E-2</v>
      </c>
      <c r="E94" s="5"/>
      <c r="F94" s="5"/>
      <c r="G94" s="5"/>
      <c r="H94" s="5"/>
      <c r="I94" s="5"/>
    </row>
    <row r="95" spans="1:15">
      <c r="A95" s="22" t="s">
        <v>228</v>
      </c>
      <c r="B95" s="5"/>
      <c r="C95" s="5"/>
      <c r="D95" s="5"/>
      <c r="E95" s="5"/>
      <c r="F95" s="5"/>
      <c r="G95" s="5"/>
      <c r="I95" s="5"/>
      <c r="J95" s="98">
        <f>D89-J90</f>
        <v>3.7844880441447071E-2</v>
      </c>
    </row>
    <row r="96" spans="1:15">
      <c r="A96" s="41" t="s">
        <v>229</v>
      </c>
      <c r="B96" s="5"/>
      <c r="C96" s="5"/>
      <c r="D96" s="5"/>
      <c r="E96" s="5"/>
      <c r="F96" s="5"/>
      <c r="G96" s="5"/>
      <c r="H96" s="5"/>
      <c r="I96" s="5"/>
      <c r="J96" s="96">
        <f>J95*23</f>
        <v>0.87043225015328263</v>
      </c>
    </row>
    <row r="97" spans="1:10">
      <c r="A97" s="5"/>
      <c r="B97" s="5"/>
      <c r="C97" s="5"/>
      <c r="D97" s="5"/>
      <c r="E97" s="5"/>
      <c r="F97" s="5"/>
      <c r="G97" s="5"/>
      <c r="H97" s="138">
        <f>H86/B86-1</f>
        <v>4.0178571428571619E-2</v>
      </c>
      <c r="I97" s="5"/>
    </row>
    <row r="98" spans="1:10">
      <c r="A98" s="5"/>
      <c r="B98" s="5"/>
      <c r="C98" s="5"/>
      <c r="D98" s="5"/>
      <c r="E98" s="5"/>
      <c r="F98" s="5"/>
      <c r="G98" s="5"/>
      <c r="H98" s="5"/>
      <c r="I98" s="5"/>
      <c r="J98" s="107">
        <f>D93-J93</f>
        <v>6.1886879215207191E-3</v>
      </c>
    </row>
    <row r="99" spans="1:10">
      <c r="J99" s="106">
        <f>J98*23</f>
        <v>0.14233982219497654</v>
      </c>
    </row>
    <row r="107" spans="1:10">
      <c r="A107" s="41"/>
    </row>
  </sheetData>
  <mergeCells count="9">
    <mergeCell ref="D86:E86"/>
    <mergeCell ref="A54:B54"/>
    <mergeCell ref="A55:B55"/>
    <mergeCell ref="B56:B57"/>
    <mergeCell ref="B59:B60"/>
    <mergeCell ref="E54:F54"/>
    <mergeCell ref="E55:F55"/>
    <mergeCell ref="F56:F57"/>
    <mergeCell ref="F59:F60"/>
  </mergeCells>
  <phoneticPr fontId="19" type="noConversion"/>
  <conditionalFormatting sqref="N72:N81">
    <cfRule type="cellIs" dxfId="1" priority="1" stopIfTrue="1" operator="notBetween">
      <formula>$N$68</formula>
      <formula>$N$70</formula>
    </cfRule>
  </conditionalFormatting>
  <conditionalFormatting sqref="M72:M81">
    <cfRule type="cellIs" dxfId="0" priority="2" stopIfTrue="1" operator="notBetween">
      <formula>$M$68</formula>
      <formula>$M$70</formula>
    </cfRule>
  </conditionalFormatting>
  <hyperlinks>
    <hyperlink ref="A95" r:id="rId1"/>
    <hyperlink ref="E13" r:id="rId2"/>
    <hyperlink ref="A52" r:id="rId3"/>
    <hyperlink ref="J58" r:id="rId4"/>
  </hyperlinks>
  <pageMargins left="0.7" right="0.7" top="0.75" bottom="0.75" header="0.3" footer="0.3"/>
  <pageSetup orientation="portrait" r:id="rId5"/>
  <drawing r:id="rId6"/>
  <legacyDrawing r:id="rId7"/>
</worksheet>
</file>

<file path=xl/worksheets/sheet3.xml><?xml version="1.0" encoding="utf-8"?>
<worksheet xmlns="http://schemas.openxmlformats.org/spreadsheetml/2006/main" xmlns:r="http://schemas.openxmlformats.org/officeDocument/2006/relationships">
  <dimension ref="A1:B24"/>
  <sheetViews>
    <sheetView workbookViewId="0"/>
  </sheetViews>
  <sheetFormatPr defaultRowHeight="12.75"/>
  <sheetData>
    <row r="1" spans="1:1">
      <c r="A1" t="s">
        <v>83</v>
      </c>
    </row>
    <row r="2" spans="1:1">
      <c r="A2" s="67" t="s">
        <v>81</v>
      </c>
    </row>
    <row r="3" spans="1:1">
      <c r="A3" s="66"/>
    </row>
    <row r="4" spans="1:1">
      <c r="A4" s="66"/>
    </row>
    <row r="5" spans="1:1">
      <c r="A5" s="66"/>
    </row>
    <row r="6" spans="1:1">
      <c r="A6" s="66"/>
    </row>
    <row r="7" spans="1:1">
      <c r="A7" s="66"/>
    </row>
    <row r="8" spans="1:1">
      <c r="A8" s="66"/>
    </row>
    <row r="9" spans="1:1">
      <c r="A9" s="66"/>
    </row>
    <row r="10" spans="1:1">
      <c r="A10" s="66"/>
    </row>
    <row r="11" spans="1:1">
      <c r="A11" s="66"/>
    </row>
    <row r="12" spans="1:1">
      <c r="A12" s="66"/>
    </row>
    <row r="13" spans="1:1">
      <c r="A13" s="66"/>
    </row>
    <row r="14" spans="1:1">
      <c r="A14" s="66"/>
    </row>
    <row r="17" spans="1:2">
      <c r="A17" s="67" t="s">
        <v>82</v>
      </c>
    </row>
    <row r="19" spans="1:2">
      <c r="A19" t="s">
        <v>84</v>
      </c>
    </row>
    <row r="21" spans="1:2">
      <c r="A21" t="s">
        <v>85</v>
      </c>
    </row>
    <row r="22" spans="1:2">
      <c r="A22" t="s">
        <v>86</v>
      </c>
    </row>
    <row r="24" spans="1:2">
      <c r="A24" s="41" t="s">
        <v>87</v>
      </c>
      <c r="B24" t="s">
        <v>88</v>
      </c>
    </row>
  </sheetData>
  <phoneticPr fontId="2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S1"/>
  <sheetViews>
    <sheetView workbookViewId="0">
      <selection activeCell="R16" sqref="R16"/>
    </sheetView>
  </sheetViews>
  <sheetFormatPr defaultRowHeight="12.75"/>
  <sheetData>
    <row r="1" spans="1:19">
      <c r="A1" t="s">
        <v>94</v>
      </c>
      <c r="S1" t="s">
        <v>95</v>
      </c>
    </row>
  </sheetData>
  <phoneticPr fontId="2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P35"/>
  <sheetViews>
    <sheetView workbookViewId="0">
      <selection activeCell="N15" sqref="N15"/>
    </sheetView>
  </sheetViews>
  <sheetFormatPr defaultRowHeight="12.75"/>
  <sheetData>
    <row r="1" spans="1:16">
      <c r="A1" t="s">
        <v>93</v>
      </c>
      <c r="L1" t="s">
        <v>96</v>
      </c>
    </row>
    <row r="2" spans="1:16">
      <c r="L2" s="41" t="s">
        <v>98</v>
      </c>
    </row>
    <row r="3" spans="1:16">
      <c r="L3" s="41" t="s">
        <v>97</v>
      </c>
    </row>
    <row r="4" spans="1:16">
      <c r="I4" t="s">
        <v>89</v>
      </c>
      <c r="L4" s="41" t="s">
        <v>99</v>
      </c>
    </row>
    <row r="5" spans="1:16">
      <c r="N5" s="55" t="s">
        <v>102</v>
      </c>
      <c r="O5" s="55" t="s">
        <v>104</v>
      </c>
    </row>
    <row r="6" spans="1:16">
      <c r="L6" s="41" t="s">
        <v>2</v>
      </c>
      <c r="M6" s="55" t="s">
        <v>101</v>
      </c>
      <c r="N6" s="55" t="s">
        <v>103</v>
      </c>
      <c r="O6" s="55" t="s">
        <v>105</v>
      </c>
    </row>
    <row r="7" spans="1:16">
      <c r="I7" t="s">
        <v>90</v>
      </c>
      <c r="L7" s="68">
        <f>M7/M$25*L$25</f>
        <v>9.8110465116279071E-3</v>
      </c>
      <c r="M7" s="5">
        <v>1</v>
      </c>
      <c r="N7" s="6">
        <v>196</v>
      </c>
      <c r="O7" s="68">
        <f t="shared" ref="O7:O15" si="0">M7/60*PI()*N7*2/1000</f>
        <v>2.0525072003453312E-2</v>
      </c>
    </row>
    <row r="8" spans="1:16">
      <c r="L8" s="68">
        <f t="shared" ref="L8:L28" si="1">M8/M$25*L$25</f>
        <v>2.9433139534883721</v>
      </c>
      <c r="M8" s="5">
        <v>300</v>
      </c>
      <c r="N8" s="6">
        <v>196</v>
      </c>
      <c r="O8" s="68">
        <f t="shared" si="0"/>
        <v>6.1575216010359943</v>
      </c>
    </row>
    <row r="9" spans="1:16">
      <c r="L9" s="68">
        <f t="shared" si="1"/>
        <v>4.4149709302325579</v>
      </c>
      <c r="M9" s="70">
        <v>450</v>
      </c>
      <c r="N9" s="6">
        <v>180</v>
      </c>
      <c r="O9" s="68">
        <f t="shared" si="0"/>
        <v>8.4823001646924396</v>
      </c>
    </row>
    <row r="10" spans="1:16">
      <c r="L10" s="68">
        <f t="shared" si="1"/>
        <v>9.8110465116279073</v>
      </c>
      <c r="M10" s="5">
        <v>1000</v>
      </c>
      <c r="N10" s="6">
        <v>180</v>
      </c>
      <c r="O10" s="68">
        <f t="shared" si="0"/>
        <v>18.849555921538762</v>
      </c>
    </row>
    <row r="11" spans="1:16">
      <c r="I11" t="s">
        <v>91</v>
      </c>
      <c r="L11" s="68">
        <f t="shared" si="1"/>
        <v>14.716569767441859</v>
      </c>
      <c r="M11" s="5">
        <f>M10+500</f>
        <v>1500</v>
      </c>
      <c r="N11" s="6">
        <v>180</v>
      </c>
      <c r="O11" s="68">
        <f t="shared" si="0"/>
        <v>28.274333882308138</v>
      </c>
    </row>
    <row r="12" spans="1:16">
      <c r="I12" t="s">
        <v>91</v>
      </c>
      <c r="L12" s="68">
        <f t="shared" si="1"/>
        <v>19.622093023255815</v>
      </c>
      <c r="M12" s="5">
        <f>M11+500</f>
        <v>2000</v>
      </c>
      <c r="N12" s="6">
        <v>180</v>
      </c>
      <c r="O12" s="68">
        <f t="shared" si="0"/>
        <v>37.699111843077524</v>
      </c>
    </row>
    <row r="13" spans="1:16">
      <c r="I13" t="s">
        <v>91</v>
      </c>
      <c r="L13" s="68">
        <f t="shared" si="1"/>
        <v>24.527616279069765</v>
      </c>
      <c r="M13" s="5">
        <f>M12+500</f>
        <v>2500</v>
      </c>
      <c r="N13" s="6">
        <v>180</v>
      </c>
      <c r="O13" s="68">
        <f t="shared" si="0"/>
        <v>47.1238898038469</v>
      </c>
    </row>
    <row r="14" spans="1:16">
      <c r="L14" s="68">
        <f t="shared" si="1"/>
        <v>25.50872093023256</v>
      </c>
      <c r="M14" s="5">
        <v>2600</v>
      </c>
      <c r="N14" s="6">
        <v>180</v>
      </c>
      <c r="O14" s="68">
        <f t="shared" si="0"/>
        <v>49.008845396000773</v>
      </c>
    </row>
    <row r="15" spans="1:16">
      <c r="L15" s="68">
        <f t="shared" si="1"/>
        <v>29.433139534883718</v>
      </c>
      <c r="M15" s="6">
        <v>3000</v>
      </c>
      <c r="N15" s="69">
        <f t="shared" ref="N15:N28" ca="1" si="2">O15/(M15/60*PI()*2/1000)</f>
        <v>156</v>
      </c>
      <c r="O15" s="68">
        <f t="shared" ca="1" si="0"/>
        <v>49.008845396000773</v>
      </c>
      <c r="P15" s="70">
        <v>156</v>
      </c>
    </row>
    <row r="16" spans="1:16">
      <c r="L16" s="68">
        <f t="shared" si="1"/>
        <v>34.338662790697676</v>
      </c>
      <c r="M16" s="5">
        <f t="shared" ref="M16:M24" si="3">M15+500</f>
        <v>3500</v>
      </c>
      <c r="N16" s="69">
        <f t="shared" si="2"/>
        <v>133.69015219719208</v>
      </c>
      <c r="O16" s="47">
        <v>49</v>
      </c>
    </row>
    <row r="17" spans="1:16">
      <c r="A17" t="s">
        <v>92</v>
      </c>
      <c r="L17" s="68">
        <f t="shared" si="1"/>
        <v>39.244186046511629</v>
      </c>
      <c r="M17" s="5">
        <f t="shared" si="3"/>
        <v>4000</v>
      </c>
      <c r="N17" s="69">
        <f t="shared" si="2"/>
        <v>116.97888317254306</v>
      </c>
      <c r="O17" s="47">
        <v>49</v>
      </c>
    </row>
    <row r="18" spans="1:16">
      <c r="L18" s="68">
        <f t="shared" si="1"/>
        <v>44.149709302325576</v>
      </c>
      <c r="M18" s="5">
        <f t="shared" si="3"/>
        <v>4500</v>
      </c>
      <c r="N18" s="69">
        <f t="shared" si="2"/>
        <v>103.98122948670496</v>
      </c>
      <c r="O18" s="47">
        <v>49</v>
      </c>
    </row>
    <row r="19" spans="1:16">
      <c r="L19" s="68">
        <f t="shared" si="1"/>
        <v>49.055232558139529</v>
      </c>
      <c r="M19" s="5">
        <f t="shared" si="3"/>
        <v>5000</v>
      </c>
      <c r="N19" s="69">
        <f t="shared" si="2"/>
        <v>93.583106538034471</v>
      </c>
      <c r="O19" s="47">
        <v>49</v>
      </c>
    </row>
    <row r="20" spans="1:16">
      <c r="L20" s="68">
        <f t="shared" si="1"/>
        <v>53.960755813953483</v>
      </c>
      <c r="M20" s="5">
        <f t="shared" si="3"/>
        <v>5500</v>
      </c>
      <c r="N20" s="69">
        <f t="shared" si="2"/>
        <v>85.075551398213136</v>
      </c>
      <c r="O20" s="47">
        <v>49</v>
      </c>
    </row>
    <row r="21" spans="1:16">
      <c r="L21" s="68">
        <f t="shared" si="1"/>
        <v>58.866279069767437</v>
      </c>
      <c r="M21" s="5">
        <f t="shared" si="3"/>
        <v>6000</v>
      </c>
      <c r="N21" s="69">
        <f t="shared" si="2"/>
        <v>77.985922115028714</v>
      </c>
      <c r="O21" s="47">
        <v>49</v>
      </c>
    </row>
    <row r="22" spans="1:16">
      <c r="L22" s="68">
        <f t="shared" si="1"/>
        <v>63.77180232558139</v>
      </c>
      <c r="M22" s="5">
        <f t="shared" si="3"/>
        <v>6500</v>
      </c>
      <c r="N22" s="69">
        <f t="shared" si="2"/>
        <v>71.987005029257276</v>
      </c>
      <c r="O22" s="47">
        <v>49</v>
      </c>
    </row>
    <row r="23" spans="1:16">
      <c r="L23" s="68">
        <f t="shared" si="1"/>
        <v>68.677325581395351</v>
      </c>
      <c r="M23" s="5">
        <f t="shared" si="3"/>
        <v>7000</v>
      </c>
      <c r="N23" s="69">
        <f t="shared" si="2"/>
        <v>66.845076098596039</v>
      </c>
      <c r="O23" s="47">
        <v>49</v>
      </c>
    </row>
    <row r="24" spans="1:16">
      <c r="L24" s="68">
        <f t="shared" si="1"/>
        <v>73.582848837209298</v>
      </c>
      <c r="M24" s="5">
        <f t="shared" si="3"/>
        <v>7500</v>
      </c>
      <c r="N24" s="69">
        <f t="shared" si="2"/>
        <v>62.388737692022971</v>
      </c>
      <c r="O24" s="47">
        <v>49</v>
      </c>
    </row>
    <row r="25" spans="1:16">
      <c r="L25" s="6">
        <v>81</v>
      </c>
      <c r="M25" s="5">
        <v>8256</v>
      </c>
      <c r="N25" s="69">
        <f t="shared" si="2"/>
        <v>56.675815490573193</v>
      </c>
      <c r="O25" s="47">
        <v>49</v>
      </c>
      <c r="P25" s="41" t="s">
        <v>106</v>
      </c>
    </row>
    <row r="26" spans="1:16">
      <c r="L26" s="68">
        <f t="shared" si="1"/>
        <v>83.393895348837205</v>
      </c>
      <c r="M26" s="5">
        <v>8500</v>
      </c>
      <c r="N26" s="69">
        <f t="shared" si="2"/>
        <v>55.048886198843803</v>
      </c>
      <c r="O26" s="47">
        <v>49</v>
      </c>
    </row>
    <row r="27" spans="1:16">
      <c r="L27" s="68">
        <f t="shared" si="1"/>
        <v>88.299418604651152</v>
      </c>
      <c r="M27" s="5">
        <v>9000</v>
      </c>
      <c r="N27" s="69">
        <f t="shared" si="2"/>
        <v>1.0610329539459689</v>
      </c>
      <c r="O27" s="47">
        <v>1</v>
      </c>
      <c r="P27" s="41" t="s">
        <v>107</v>
      </c>
    </row>
    <row r="28" spans="1:16">
      <c r="L28" s="68">
        <f t="shared" si="1"/>
        <v>97.129360465116278</v>
      </c>
      <c r="M28" s="5">
        <v>9900</v>
      </c>
      <c r="N28" s="69">
        <f t="shared" si="2"/>
        <v>0.96457541267815372</v>
      </c>
      <c r="O28" s="47">
        <v>1</v>
      </c>
    </row>
    <row r="31" spans="1:16">
      <c r="I31" s="71" t="s">
        <v>100</v>
      </c>
      <c r="P31" t="s">
        <v>108</v>
      </c>
    </row>
    <row r="32" spans="1:16">
      <c r="P32" s="41" t="s">
        <v>111</v>
      </c>
    </row>
    <row r="33" spans="16:16">
      <c r="P33" s="41" t="s">
        <v>112</v>
      </c>
    </row>
    <row r="34" spans="16:16">
      <c r="P34" s="4" t="s">
        <v>109</v>
      </c>
    </row>
    <row r="35" spans="16:16">
      <c r="P35" s="72" t="s">
        <v>110</v>
      </c>
    </row>
  </sheetData>
  <phoneticPr fontId="2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AF440"/>
  <sheetViews>
    <sheetView workbookViewId="0">
      <pane ySplit="1" topLeftCell="A2" activePane="bottomLeft" state="frozenSplit"/>
      <selection activeCell="R16" sqref="R16"/>
      <selection pane="bottomLeft" activeCell="R16" sqref="R16"/>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63">
        <f>1.77/0.0254</f>
        <v>69.685039370078741</v>
      </c>
      <c r="B2" t="s">
        <v>6</v>
      </c>
      <c r="V2" s="3" t="s">
        <v>69</v>
      </c>
      <c r="X2" s="41" t="s">
        <v>75</v>
      </c>
    </row>
    <row r="3" spans="1:24">
      <c r="A3" s="63">
        <f>1.55/0.0254</f>
        <v>61.023622047244096</v>
      </c>
      <c r="B3" t="s">
        <v>7</v>
      </c>
      <c r="V3" s="3"/>
    </row>
    <row r="4" spans="1:24">
      <c r="A4" s="43">
        <v>6.3</v>
      </c>
      <c r="B4" t="s">
        <v>8</v>
      </c>
      <c r="V4" s="3"/>
    </row>
    <row r="5" spans="1:24">
      <c r="A5" s="46">
        <v>0.91400000000000003</v>
      </c>
      <c r="B5" s="41" t="s">
        <v>71</v>
      </c>
      <c r="V5" s="3"/>
    </row>
    <row r="6" spans="1:24" ht="14.25">
      <c r="A6" s="45">
        <f>(((A2/12)*(A3/12))-((A4/12)*(A2/12)))*A5</f>
        <v>24.204609928803194</v>
      </c>
      <c r="B6" t="s">
        <v>18</v>
      </c>
      <c r="V6" s="3"/>
    </row>
    <row r="7" spans="1:24">
      <c r="A7" s="43">
        <v>3420</v>
      </c>
      <c r="B7" t="s">
        <v>9</v>
      </c>
      <c r="V7" s="3"/>
    </row>
    <row r="8" spans="1:24">
      <c r="A8" s="44">
        <v>0.28999999999999998</v>
      </c>
      <c r="B8" s="41" t="s">
        <v>72</v>
      </c>
      <c r="V8" s="3"/>
    </row>
    <row r="9" spans="1:24">
      <c r="A9" s="6">
        <v>37</v>
      </c>
      <c r="B9" s="10" t="s">
        <v>17</v>
      </c>
      <c r="V9" s="3"/>
    </row>
    <row r="10" spans="1:24">
      <c r="A10" s="6">
        <v>0.98</v>
      </c>
      <c r="B10" s="10" t="s">
        <v>19</v>
      </c>
      <c r="V10" s="3"/>
    </row>
    <row r="11" spans="1:24">
      <c r="A11" s="42">
        <f>A$8*A$6</f>
        <v>7.0193368793529256</v>
      </c>
      <c r="B11" s="5" t="s">
        <v>4</v>
      </c>
      <c r="V11" s="3"/>
    </row>
    <row r="12" spans="1:24">
      <c r="A12" s="37">
        <v>2.3770000000000002E-3</v>
      </c>
      <c r="B12" s="41" t="s">
        <v>59</v>
      </c>
      <c r="V12" s="2"/>
      <c r="X12" s="3"/>
    </row>
    <row r="13" spans="1:24">
      <c r="A13" s="47">
        <f>631.9/25.4</f>
        <v>24.877952755905511</v>
      </c>
      <c r="B13" s="41" t="s">
        <v>70</v>
      </c>
      <c r="R13" s="2"/>
      <c r="T13" s="1"/>
      <c r="V13" s="2"/>
      <c r="X13" s="3"/>
    </row>
    <row r="14" spans="1:24">
      <c r="E14" s="41" t="s">
        <v>79</v>
      </c>
      <c r="F14" s="4">
        <v>24</v>
      </c>
      <c r="G14" s="41" t="s">
        <v>76</v>
      </c>
      <c r="V14" s="2"/>
    </row>
    <row r="15" spans="1:24">
      <c r="A15" t="s">
        <v>33</v>
      </c>
      <c r="D15">
        <v>107</v>
      </c>
      <c r="E15" t="s">
        <v>62</v>
      </c>
      <c r="F15">
        <v>80</v>
      </c>
      <c r="G15" t="s">
        <v>34</v>
      </c>
      <c r="T15" t="s">
        <v>41</v>
      </c>
      <c r="V15" s="2"/>
    </row>
    <row r="16" spans="1:24">
      <c r="A16" s="10" t="s">
        <v>37</v>
      </c>
      <c r="B16" s="4">
        <v>7.9377000000000004</v>
      </c>
      <c r="T16" t="s">
        <v>42</v>
      </c>
      <c r="V16" s="2"/>
    </row>
    <row r="17" spans="1:32">
      <c r="A17" s="10" t="s">
        <v>38</v>
      </c>
      <c r="V17" s="2"/>
    </row>
    <row r="18" spans="1:32">
      <c r="A18" s="22" t="s">
        <v>80</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63</v>
      </c>
      <c r="J20" s="59" t="s">
        <v>77</v>
      </c>
      <c r="K20" s="61" t="s">
        <v>78</v>
      </c>
    </row>
    <row r="21" spans="1:32">
      <c r="A21" s="47">
        <f>AF21*A$13/23.3</f>
        <v>5.3386164712243582</v>
      </c>
      <c r="B21" s="11">
        <f t="shared" ref="B21:B40" si="0">0.005+0.15/A$9+0.000035*A21^2/A$9</f>
        <v>9.0810142947010553E-3</v>
      </c>
      <c r="C21" s="21">
        <f t="shared" ref="C21:C40" si="1">A21/0.00001578283/60/A$13/PI()*B$16</f>
        <v>572.56231818601282</v>
      </c>
      <c r="D21" s="18">
        <f t="shared" ref="D21:D40" si="2">1/A$10*(A$7*B21+0.5*A$12*(A21*1.466667)^2*A$11)*(A21*1.466667)/550</f>
        <v>0.45859138031464552</v>
      </c>
      <c r="E21" s="18">
        <f>D21*0.746</f>
        <v>0.34210916971472555</v>
      </c>
      <c r="F21" s="18">
        <f>F$14/E21</f>
        <v>70.153045064570676</v>
      </c>
      <c r="G21" s="12">
        <f t="shared" ref="G21:G40" si="3">F21*A21</f>
        <v>374.52020188826168</v>
      </c>
      <c r="H21" s="38">
        <f>E21/F$15</f>
        <v>4.2763646214340695E-3</v>
      </c>
      <c r="J21" s="60">
        <f>0.5*(A$7/2.20462)*(A21*0.44704)^2*0.0002777778/1000</f>
        <v>1.2271852152533286E-3</v>
      </c>
      <c r="K21" s="62">
        <f>J21/F$14</f>
        <v>5.1132717302222025E-5</v>
      </c>
      <c r="AF21" s="6">
        <v>5</v>
      </c>
    </row>
    <row r="22" spans="1:32">
      <c r="A22" s="47">
        <f t="shared" ref="A22:A40" si="4">AF22*A$13/23.3</f>
        <v>10.677232942448716</v>
      </c>
      <c r="B22" s="11">
        <f t="shared" si="0"/>
        <v>9.1618950166420538E-3</v>
      </c>
      <c r="C22" s="21">
        <f t="shared" si="1"/>
        <v>1145.1246363720256</v>
      </c>
      <c r="D22" s="18">
        <f t="shared" si="2"/>
        <v>0.96979920305343392</v>
      </c>
      <c r="E22" s="18">
        <f t="shared" ref="E22:E39" si="5">D22*0.746</f>
        <v>0.72347020547786167</v>
      </c>
      <c r="F22" s="18">
        <f t="shared" ref="F22:F40" si="6">F$14/E22</f>
        <v>33.173446284699011</v>
      </c>
      <c r="G22" s="12">
        <f t="shared" si="3"/>
        <v>354.20061348554128</v>
      </c>
      <c r="H22" s="38">
        <f t="shared" ref="H22:H39" si="7">E22/F$15</f>
        <v>9.0433775684732702E-3</v>
      </c>
      <c r="J22" s="60">
        <f t="shared" ref="J22:J40" si="8">0.5*(A$7/2.20462)*(A22*0.44704)^2*0.0002777778/1000</f>
        <v>4.9087408610133144E-3</v>
      </c>
      <c r="K22" s="62">
        <f t="shared" ref="K22:K40" si="9">J22/F$14</f>
        <v>2.045308692088881E-4</v>
      </c>
      <c r="R22" s="33" t="s">
        <v>44</v>
      </c>
      <c r="X22" s="4" t="s">
        <v>45</v>
      </c>
      <c r="AF22" s="6">
        <v>10</v>
      </c>
    </row>
    <row r="23" spans="1:32">
      <c r="A23" s="47">
        <f t="shared" si="4"/>
        <v>16.015849413673074</v>
      </c>
      <c r="B23" s="11">
        <f t="shared" si="0"/>
        <v>9.2966962198770507E-3</v>
      </c>
      <c r="C23" s="21">
        <f t="shared" si="1"/>
        <v>1717.6869545580385</v>
      </c>
      <c r="D23" s="18">
        <f t="shared" si="2"/>
        <v>1.5862399106405074</v>
      </c>
      <c r="E23" s="18">
        <f t="shared" si="5"/>
        <v>1.1833349733378185</v>
      </c>
      <c r="F23" s="18">
        <f t="shared" si="6"/>
        <v>20.281662032098566</v>
      </c>
      <c r="G23" s="12">
        <f t="shared" si="3"/>
        <v>324.82804496510124</v>
      </c>
      <c r="H23" s="38">
        <f t="shared" si="7"/>
        <v>1.4791687166722731E-2</v>
      </c>
      <c r="J23" s="60">
        <f t="shared" si="8"/>
        <v>1.1044666937279957E-2</v>
      </c>
      <c r="K23" s="62">
        <f t="shared" si="9"/>
        <v>4.6019445571999817E-4</v>
      </c>
      <c r="R23" s="10" t="s">
        <v>54</v>
      </c>
      <c r="AF23" s="6">
        <v>15</v>
      </c>
    </row>
    <row r="24" spans="1:32">
      <c r="A24" s="47">
        <f t="shared" si="4"/>
        <v>21.354465884897433</v>
      </c>
      <c r="B24" s="11">
        <f t="shared" si="0"/>
        <v>9.485417904406046E-3</v>
      </c>
      <c r="C24" s="21">
        <f t="shared" si="1"/>
        <v>2290.2492727440513</v>
      </c>
      <c r="D24" s="18">
        <f t="shared" si="2"/>
        <v>2.3605299455000091</v>
      </c>
      <c r="E24" s="18">
        <f t="shared" si="5"/>
        <v>1.7609553393430069</v>
      </c>
      <c r="F24" s="18">
        <f t="shared" si="6"/>
        <v>13.628965745919563</v>
      </c>
      <c r="G24" s="12">
        <f t="shared" si="3"/>
        <v>291.039284067675</v>
      </c>
      <c r="H24" s="38">
        <f t="shared" si="7"/>
        <v>2.2011941741787586E-2</v>
      </c>
      <c r="J24" s="60">
        <f t="shared" si="8"/>
        <v>1.9634963444053258E-2</v>
      </c>
      <c r="K24" s="62">
        <f t="shared" si="9"/>
        <v>8.1812347683555241E-4</v>
      </c>
      <c r="R24" s="10" t="s">
        <v>55</v>
      </c>
      <c r="X24" s="34" t="s">
        <v>46</v>
      </c>
      <c r="AF24" s="6">
        <v>20</v>
      </c>
    </row>
    <row r="25" spans="1:32">
      <c r="A25" s="47">
        <f t="shared" si="4"/>
        <v>26.693082356121792</v>
      </c>
      <c r="B25" s="11">
        <f t="shared" si="0"/>
        <v>9.7280600702290415E-3</v>
      </c>
      <c r="C25" s="21">
        <f t="shared" si="1"/>
        <v>2862.8115909300641</v>
      </c>
      <c r="D25" s="18">
        <f t="shared" si="2"/>
        <v>3.3452857500560835</v>
      </c>
      <c r="E25" s="18">
        <f t="shared" si="5"/>
        <v>2.4955831695418382</v>
      </c>
      <c r="F25" s="18">
        <f t="shared" si="6"/>
        <v>9.6169906468820017</v>
      </c>
      <c r="G25" s="12">
        <f t="shared" si="3"/>
        <v>256.70712335527423</v>
      </c>
      <c r="H25" s="38">
        <f t="shared" si="7"/>
        <v>3.1194789619272977E-2</v>
      </c>
      <c r="J25" s="60">
        <f t="shared" si="8"/>
        <v>3.0679630381333211E-2</v>
      </c>
      <c r="K25" s="62">
        <f t="shared" si="9"/>
        <v>1.2783179325555505E-3</v>
      </c>
      <c r="R25" s="10" t="s">
        <v>56</v>
      </c>
      <c r="X25" s="36" t="s">
        <v>47</v>
      </c>
      <c r="AF25" s="6">
        <v>25</v>
      </c>
    </row>
    <row r="26" spans="1:32">
      <c r="A26" s="47">
        <f t="shared" si="4"/>
        <v>32.031698827346148</v>
      </c>
      <c r="B26" s="11">
        <f t="shared" si="0"/>
        <v>1.0024622717346035E-2</v>
      </c>
      <c r="C26" s="21">
        <f t="shared" si="1"/>
        <v>3435.3739091160769</v>
      </c>
      <c r="D26" s="18">
        <f t="shared" si="2"/>
        <v>4.5931237667328695</v>
      </c>
      <c r="E26" s="18">
        <f t="shared" si="5"/>
        <v>3.4264703299827208</v>
      </c>
      <c r="F26" s="18">
        <f t="shared" si="6"/>
        <v>7.0042923734060256</v>
      </c>
      <c r="G26" s="12">
        <f t="shared" si="3"/>
        <v>224.35938380361935</v>
      </c>
      <c r="H26" s="38">
        <f t="shared" si="7"/>
        <v>4.2830879124784012E-2</v>
      </c>
      <c r="J26" s="60">
        <f t="shared" si="8"/>
        <v>4.4178667749119827E-2</v>
      </c>
      <c r="K26" s="62">
        <f t="shared" si="9"/>
        <v>1.8407778228799927E-3</v>
      </c>
      <c r="R26" s="10" t="s">
        <v>57</v>
      </c>
      <c r="X26" s="35" t="s">
        <v>48</v>
      </c>
      <c r="AF26" s="6">
        <v>30</v>
      </c>
    </row>
    <row r="27" spans="1:32">
      <c r="A27" s="47">
        <f t="shared" si="4"/>
        <v>37.37031529857051</v>
      </c>
      <c r="B27" s="11">
        <f t="shared" si="0"/>
        <v>1.0375105845757029E-2</v>
      </c>
      <c r="C27" s="21">
        <f t="shared" si="1"/>
        <v>4007.9362273020906</v>
      </c>
      <c r="D27" s="18">
        <f t="shared" si="2"/>
        <v>6.1566604379545158</v>
      </c>
      <c r="E27" s="18">
        <f t="shared" si="5"/>
        <v>4.5928686867140689</v>
      </c>
      <c r="F27" s="18">
        <f t="shared" si="6"/>
        <v>5.2254923092892964</v>
      </c>
      <c r="G27" s="12">
        <f t="shared" si="3"/>
        <v>195.27829518839633</v>
      </c>
      <c r="H27" s="38">
        <f t="shared" si="7"/>
        <v>5.7410858583925861E-2</v>
      </c>
      <c r="J27" s="60">
        <f t="shared" si="8"/>
        <v>6.0132075547413108E-2</v>
      </c>
      <c r="K27" s="62">
        <f t="shared" si="9"/>
        <v>2.5055031478088794E-3</v>
      </c>
      <c r="R27" s="10" t="s">
        <v>58</v>
      </c>
      <c r="X27" s="35" t="s">
        <v>49</v>
      </c>
      <c r="AF27" s="6">
        <v>35</v>
      </c>
    </row>
    <row r="28" spans="1:32">
      <c r="A28" s="47">
        <f t="shared" si="4"/>
        <v>42.708931769794866</v>
      </c>
      <c r="B28" s="11">
        <f t="shared" si="0"/>
        <v>1.0779509455462022E-2</v>
      </c>
      <c r="C28" s="21">
        <f t="shared" si="1"/>
        <v>4580.4985454881025</v>
      </c>
      <c r="D28" s="18">
        <f t="shared" si="2"/>
        <v>8.0885122061451611</v>
      </c>
      <c r="E28" s="18">
        <f t="shared" si="5"/>
        <v>6.0340301057842902</v>
      </c>
      <c r="F28" s="18">
        <f t="shared" si="6"/>
        <v>3.9774412091503035</v>
      </c>
      <c r="G28" s="12">
        <f t="shared" si="3"/>
        <v>169.8722652199707</v>
      </c>
      <c r="H28" s="38">
        <f t="shared" si="7"/>
        <v>7.5425376322303631E-2</v>
      </c>
      <c r="J28" s="60">
        <f t="shared" si="8"/>
        <v>7.8539853776213031E-2</v>
      </c>
      <c r="K28" s="62">
        <f t="shared" si="9"/>
        <v>3.2724939073422096E-3</v>
      </c>
      <c r="AF28" s="6">
        <v>40</v>
      </c>
    </row>
    <row r="29" spans="1:32">
      <c r="A29" s="47">
        <f t="shared" si="4"/>
        <v>48.047548241019228</v>
      </c>
      <c r="B29" s="11">
        <f t="shared" si="0"/>
        <v>1.1237833546461013E-2</v>
      </c>
      <c r="C29" s="21">
        <f t="shared" si="1"/>
        <v>5153.0608636741154</v>
      </c>
      <c r="D29" s="18">
        <f t="shared" si="2"/>
        <v>10.441295513728946</v>
      </c>
      <c r="E29" s="18">
        <f t="shared" si="5"/>
        <v>7.7892064532417935</v>
      </c>
      <c r="F29" s="18">
        <f t="shared" si="6"/>
        <v>3.0811867863653077</v>
      </c>
      <c r="G29" s="12">
        <f t="shared" si="3"/>
        <v>148.04347075747813</v>
      </c>
      <c r="H29" s="38">
        <f t="shared" si="7"/>
        <v>9.7365080665522422E-2</v>
      </c>
      <c r="J29" s="60">
        <f t="shared" si="8"/>
        <v>9.9402002435519637E-2</v>
      </c>
      <c r="K29" s="62">
        <f t="shared" si="9"/>
        <v>4.1417501014799846E-3</v>
      </c>
      <c r="R29" s="10" t="s">
        <v>60</v>
      </c>
      <c r="X29" s="4" t="s">
        <v>50</v>
      </c>
      <c r="AF29" s="6">
        <v>45</v>
      </c>
    </row>
    <row r="30" spans="1:32">
      <c r="A30" s="47">
        <f t="shared" si="4"/>
        <v>53.386164712243584</v>
      </c>
      <c r="B30" s="11">
        <f t="shared" si="0"/>
        <v>1.1750078118754004E-2</v>
      </c>
      <c r="C30" s="21">
        <f t="shared" si="1"/>
        <v>5725.6231818601282</v>
      </c>
      <c r="D30" s="18">
        <f t="shared" si="2"/>
        <v>13.267626803130019</v>
      </c>
      <c r="E30" s="18">
        <f t="shared" si="5"/>
        <v>9.897649595134995</v>
      </c>
      <c r="F30" s="18">
        <f t="shared" si="6"/>
        <v>2.4248181115440532</v>
      </c>
      <c r="G30" s="12">
        <f t="shared" si="3"/>
        <v>129.45173910012227</v>
      </c>
      <c r="H30" s="38">
        <f t="shared" si="7"/>
        <v>0.12372061993918744</v>
      </c>
      <c r="J30" s="60">
        <f t="shared" si="8"/>
        <v>0.12271852152533284</v>
      </c>
      <c r="K30" s="62">
        <f t="shared" si="9"/>
        <v>5.1132717302222021E-3</v>
      </c>
      <c r="R30" s="10" t="s">
        <v>61</v>
      </c>
      <c r="AF30" s="6">
        <v>50</v>
      </c>
    </row>
    <row r="31" spans="1:32">
      <c r="A31" s="64">
        <f t="shared" si="4"/>
        <v>58.724781183467947</v>
      </c>
      <c r="B31" s="24">
        <f t="shared" si="0"/>
        <v>1.2316243172340993E-2</v>
      </c>
      <c r="C31" s="25">
        <f t="shared" si="1"/>
        <v>6298.1855000461419</v>
      </c>
      <c r="D31" s="26">
        <f t="shared" si="2"/>
        <v>16.620122516772518</v>
      </c>
      <c r="E31" s="26">
        <f t="shared" si="5"/>
        <v>12.398611397512299</v>
      </c>
      <c r="F31" s="26">
        <f t="shared" si="6"/>
        <v>1.93570063860663</v>
      </c>
      <c r="G31" s="27">
        <f t="shared" si="3"/>
        <v>113.67359643887352</v>
      </c>
      <c r="H31" s="38">
        <f t="shared" si="7"/>
        <v>0.15498264246890375</v>
      </c>
      <c r="J31" s="60">
        <f t="shared" si="8"/>
        <v>0.1484894110456528</v>
      </c>
      <c r="K31" s="62">
        <f t="shared" si="9"/>
        <v>6.1870587935688665E-3</v>
      </c>
      <c r="X31" s="36" t="s">
        <v>51</v>
      </c>
      <c r="AF31" s="23">
        <v>55</v>
      </c>
    </row>
    <row r="32" spans="1:32">
      <c r="A32" s="47">
        <f t="shared" si="4"/>
        <v>64.063397654692295</v>
      </c>
      <c r="B32" s="11">
        <f t="shared" si="0"/>
        <v>1.2936328707221979E-2</v>
      </c>
      <c r="C32" s="21">
        <f t="shared" si="1"/>
        <v>6870.7478182321538</v>
      </c>
      <c r="D32" s="18">
        <f t="shared" si="2"/>
        <v>20.551399097080584</v>
      </c>
      <c r="E32" s="18">
        <f t="shared" si="5"/>
        <v>15.331343726422116</v>
      </c>
      <c r="F32" s="18">
        <f t="shared" si="6"/>
        <v>1.5654205155310867</v>
      </c>
      <c r="G32" s="12">
        <f t="shared" si="3"/>
        <v>100.28615698328143</v>
      </c>
      <c r="H32" s="38">
        <f t="shared" si="7"/>
        <v>0.19164179658027644</v>
      </c>
      <c r="J32" s="60">
        <f t="shared" si="8"/>
        <v>0.17671467099647931</v>
      </c>
      <c r="K32" s="62">
        <f t="shared" si="9"/>
        <v>7.3631112915199708E-3</v>
      </c>
      <c r="X32" s="35" t="s">
        <v>52</v>
      </c>
      <c r="AF32" s="6">
        <v>60</v>
      </c>
    </row>
    <row r="33" spans="1:32">
      <c r="A33" s="47">
        <f t="shared" si="4"/>
        <v>69.402014125916651</v>
      </c>
      <c r="B33" s="11">
        <f t="shared" si="0"/>
        <v>1.3610334723396966E-2</v>
      </c>
      <c r="C33" s="21">
        <f t="shared" si="1"/>
        <v>7443.3101364181648</v>
      </c>
      <c r="D33" s="18">
        <f t="shared" si="2"/>
        <v>25.114072986478362</v>
      </c>
      <c r="E33" s="18">
        <f t="shared" si="5"/>
        <v>18.735098447912858</v>
      </c>
      <c r="F33" s="18">
        <f t="shared" si="6"/>
        <v>1.2810180884143507</v>
      </c>
      <c r="G33" s="12">
        <f t="shared" si="3"/>
        <v>88.905235467687518</v>
      </c>
      <c r="H33" s="38">
        <f t="shared" si="7"/>
        <v>0.23418873059891071</v>
      </c>
      <c r="J33" s="60">
        <f t="shared" si="8"/>
        <v>0.20739430137781253</v>
      </c>
      <c r="K33" s="62">
        <f t="shared" si="9"/>
        <v>8.6414292240755228E-3</v>
      </c>
      <c r="X33" s="10"/>
      <c r="AF33" s="6">
        <v>65</v>
      </c>
    </row>
    <row r="34" spans="1:32">
      <c r="A34" s="47">
        <f t="shared" si="4"/>
        <v>74.740630597141021</v>
      </c>
      <c r="B34" s="11">
        <f t="shared" si="0"/>
        <v>1.4338261220865952E-2</v>
      </c>
      <c r="C34" s="21">
        <f t="shared" si="1"/>
        <v>8015.8724546041813</v>
      </c>
      <c r="D34" s="18">
        <f t="shared" si="2"/>
        <v>30.360760627390018</v>
      </c>
      <c r="E34" s="18">
        <f t="shared" si="5"/>
        <v>22.649127428032955</v>
      </c>
      <c r="F34" s="18">
        <f t="shared" si="6"/>
        <v>1.059643470869216</v>
      </c>
      <c r="G34" s="12">
        <f t="shared" si="3"/>
        <v>79.198421220908429</v>
      </c>
      <c r="H34" s="38">
        <f t="shared" si="7"/>
        <v>0.28311409285041195</v>
      </c>
      <c r="J34" s="60">
        <f t="shared" si="8"/>
        <v>0.24052830218965243</v>
      </c>
      <c r="K34" s="62">
        <f t="shared" si="9"/>
        <v>1.0022012591235517E-2</v>
      </c>
      <c r="X34" s="10" t="s">
        <v>53</v>
      </c>
      <c r="AF34" s="6">
        <v>70</v>
      </c>
    </row>
    <row r="35" spans="1:32">
      <c r="A35" s="47">
        <f t="shared" si="4"/>
        <v>80.079247068365376</v>
      </c>
      <c r="B35" s="11">
        <f t="shared" si="0"/>
        <v>1.5120108199628937E-2</v>
      </c>
      <c r="C35" s="21">
        <f t="shared" si="1"/>
        <v>8588.4347727901932</v>
      </c>
      <c r="D35" s="18">
        <f t="shared" si="2"/>
        <v>36.344078462239651</v>
      </c>
      <c r="E35" s="18">
        <f t="shared" si="5"/>
        <v>27.112682532830778</v>
      </c>
      <c r="F35" s="18">
        <f t="shared" si="6"/>
        <v>0.88519459374550535</v>
      </c>
      <c r="G35" s="12">
        <f t="shared" si="3"/>
        <v>70.885716576127635</v>
      </c>
      <c r="H35" s="38">
        <f t="shared" si="7"/>
        <v>0.3389085316603847</v>
      </c>
      <c r="J35" s="60">
        <f t="shared" si="8"/>
        <v>0.27611667343199903</v>
      </c>
      <c r="K35" s="62">
        <f t="shared" si="9"/>
        <v>1.1504861392999959E-2</v>
      </c>
      <c r="AF35" s="6">
        <v>75</v>
      </c>
    </row>
    <row r="36" spans="1:32">
      <c r="A36" s="47">
        <f t="shared" si="4"/>
        <v>85.417863539589732</v>
      </c>
      <c r="B36" s="11">
        <f t="shared" si="0"/>
        <v>1.5955875659685922E-2</v>
      </c>
      <c r="C36" s="21">
        <f t="shared" si="1"/>
        <v>9160.9970909762051</v>
      </c>
      <c r="D36" s="18">
        <f t="shared" si="2"/>
        <v>43.116642933451431</v>
      </c>
      <c r="E36" s="18">
        <f t="shared" si="5"/>
        <v>32.165015628354766</v>
      </c>
      <c r="F36" s="18">
        <f t="shared" si="6"/>
        <v>0.74615228785535015</v>
      </c>
      <c r="G36" s="12">
        <f t="shared" si="3"/>
        <v>63.734734303780975</v>
      </c>
      <c r="H36" s="38">
        <f t="shared" si="7"/>
        <v>0.40206269535443456</v>
      </c>
      <c r="J36" s="60">
        <f t="shared" si="8"/>
        <v>0.31415941510485212</v>
      </c>
      <c r="K36" s="62">
        <f t="shared" si="9"/>
        <v>1.3089975629368839E-2</v>
      </c>
      <c r="X36" s="4" t="s">
        <v>10</v>
      </c>
      <c r="AF36" s="6">
        <v>80</v>
      </c>
    </row>
    <row r="37" spans="1:32">
      <c r="A37" s="47">
        <f>AF37*A$13/23.3</f>
        <v>90.756480010814101</v>
      </c>
      <c r="B37" s="11">
        <f>0.005+0.15/A$9+0.000035*A37^2/A$9</f>
        <v>1.6845563601036905E-2</v>
      </c>
      <c r="C37" s="21">
        <f>A37/0.00001578283/60/A$13/PI()*B$16</f>
        <v>9733.5594091622188</v>
      </c>
      <c r="D37" s="18">
        <f>1/A$10*(A$7*B37+0.5*A$12*(A37*1.466667)^2*A$11)*(A37*1.466667)/550</f>
        <v>50.7310704834495</v>
      </c>
      <c r="E37" s="18">
        <f>D37*0.746</f>
        <v>37.845378580653325</v>
      </c>
      <c r="F37" s="18">
        <f t="shared" si="6"/>
        <v>0.63415933200015273</v>
      </c>
      <c r="G37" s="12">
        <f>F37*A37</f>
        <v>57.554068738343084</v>
      </c>
      <c r="H37" s="38">
        <f t="shared" si="7"/>
        <v>0.47306723225816655</v>
      </c>
      <c r="J37" s="60">
        <f t="shared" si="8"/>
        <v>0.35465652720821206</v>
      </c>
      <c r="K37" s="62">
        <f t="shared" si="9"/>
        <v>1.4777355300342169E-2</v>
      </c>
      <c r="AF37" s="28">
        <v>85</v>
      </c>
    </row>
    <row r="38" spans="1:32">
      <c r="A38" s="65">
        <f>AF38*A$13/23.3</f>
        <v>96.095096482038457</v>
      </c>
      <c r="B38" s="29">
        <f>0.005+0.15/A$9+0.000035*A38^2/A$9</f>
        <v>1.7789172023681889E-2</v>
      </c>
      <c r="C38" s="30">
        <f>A38/0.00001578283/60/A$13/PI()*B$16</f>
        <v>10306.121727348231</v>
      </c>
      <c r="D38" s="31">
        <f>1/A$10*(A$7*B38+0.5*A$12*(A38*1.466667)^2*A$11)*(A38*1.466667)/550</f>
        <v>59.239977554658012</v>
      </c>
      <c r="E38" s="31">
        <f>D38*0.746</f>
        <v>44.193023255774875</v>
      </c>
      <c r="F38" s="31">
        <f t="shared" si="6"/>
        <v>0.54307214650366398</v>
      </c>
      <c r="G38" s="32">
        <f>F38*A38</f>
        <v>52.186570314977317</v>
      </c>
      <c r="H38" s="38">
        <f t="shared" si="7"/>
        <v>0.55241279069718596</v>
      </c>
      <c r="J38" s="60">
        <f t="shared" si="8"/>
        <v>0.39760800974207855</v>
      </c>
      <c r="K38" s="62">
        <f t="shared" si="9"/>
        <v>1.6567000405919938E-2</v>
      </c>
      <c r="AF38" s="28">
        <v>90</v>
      </c>
    </row>
    <row r="39" spans="1:32">
      <c r="A39" s="65">
        <f t="shared" si="4"/>
        <v>101.43371295326281</v>
      </c>
      <c r="B39" s="29">
        <f t="shared" si="0"/>
        <v>1.8786700927620865E-2</v>
      </c>
      <c r="C39" s="30">
        <f t="shared" si="1"/>
        <v>10878.684045534244</v>
      </c>
      <c r="D39" s="31">
        <f t="shared" si="2"/>
        <v>68.695980589501062</v>
      </c>
      <c r="E39" s="31">
        <f t="shared" si="5"/>
        <v>51.247201519767792</v>
      </c>
      <c r="F39" s="31">
        <f t="shared" si="6"/>
        <v>0.46831825520740644</v>
      </c>
      <c r="G39" s="32">
        <f t="shared" si="3"/>
        <v>47.503259469480945</v>
      </c>
      <c r="H39" s="38">
        <f t="shared" si="7"/>
        <v>0.64059001899709744</v>
      </c>
      <c r="J39" s="60">
        <f t="shared" si="8"/>
        <v>0.44301386270645166</v>
      </c>
      <c r="K39" s="62">
        <f t="shared" si="9"/>
        <v>1.8458910946102153E-2</v>
      </c>
      <c r="AF39" s="28">
        <v>95</v>
      </c>
    </row>
    <row r="40" spans="1:32">
      <c r="A40" s="65">
        <f t="shared" si="4"/>
        <v>104.63688283599741</v>
      </c>
      <c r="B40" s="29">
        <f t="shared" si="0"/>
        <v>1.9411100101005371E-2</v>
      </c>
      <c r="C40" s="39">
        <f t="shared" si="1"/>
        <v>11222.22143644585</v>
      </c>
      <c r="D40" s="31">
        <f t="shared" si="2"/>
        <v>74.846076912999891</v>
      </c>
      <c r="E40" s="31">
        <f>D40*0.746</f>
        <v>55.835173377097917</v>
      </c>
      <c r="F40" s="31">
        <f t="shared" si="6"/>
        <v>0.42983658057098739</v>
      </c>
      <c r="G40" s="32">
        <f t="shared" si="3"/>
        <v>44.976759919832169</v>
      </c>
      <c r="H40" s="38">
        <f>E40/F$15</f>
        <v>0.69793966721372391</v>
      </c>
      <c r="I40" s="8"/>
      <c r="J40" s="60">
        <f t="shared" si="8"/>
        <v>0.47143547229171856</v>
      </c>
      <c r="K40" s="62">
        <f t="shared" si="9"/>
        <v>1.9643144678821608E-2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R22" r:id="rId1" display="http://myimiev.com/forum/viewtopic.php?f=28&amp;t=1745&amp;start=50"/>
    <hyperlink ref="X25" r:id="rId2" display="http://www.mynissanleaf.com/"/>
    <hyperlink ref="X31" r:id="rId3" display="http://www.mynissanleaf.com/"/>
  </hyperlinks>
  <pageMargins left="0.25" right="0.25" top="0.75" bottom="0.75" header="0.3" footer="0.3"/>
  <pageSetup orientation="portrait" r:id="rId4"/>
  <headerFooter alignWithMargins="0"/>
  <drawing r:id="rId5"/>
  <legacyDrawing r:id="rId6"/>
</worksheet>
</file>

<file path=xl/worksheets/sheet7.xml><?xml version="1.0" encoding="utf-8"?>
<worksheet xmlns="http://schemas.openxmlformats.org/spreadsheetml/2006/main" xmlns:r="http://schemas.openxmlformats.org/officeDocument/2006/relationships">
  <dimension ref="A1:AF440"/>
  <sheetViews>
    <sheetView workbookViewId="0">
      <pane ySplit="1" topLeftCell="A2" activePane="bottomLeft" state="frozenSplit"/>
      <selection pane="bottomLeft" activeCell="S18" sqref="S18"/>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22" t="s">
        <v>230</v>
      </c>
      <c r="X2" s="41"/>
    </row>
    <row r="3" spans="1:24">
      <c r="A3" s="43">
        <v>63.6</v>
      </c>
      <c r="B3" t="s">
        <v>7</v>
      </c>
      <c r="V3" s="41" t="s">
        <v>231</v>
      </c>
    </row>
    <row r="4" spans="1:24">
      <c r="A4" s="43">
        <v>6.1</v>
      </c>
      <c r="B4" t="s">
        <v>8</v>
      </c>
      <c r="V4" s="41" t="s">
        <v>232</v>
      </c>
    </row>
    <row r="5" spans="1:24">
      <c r="A5" s="46">
        <v>0.93100000000000005</v>
      </c>
      <c r="B5" s="41" t="s">
        <v>71</v>
      </c>
      <c r="V5" s="41" t="s">
        <v>233</v>
      </c>
    </row>
    <row r="6" spans="1:24" ht="14.25">
      <c r="A6" s="45">
        <f>(((A2/12)*(A3/12))-((A4/12)*(A2/12)))*A5</f>
        <v>23.197416666666665</v>
      </c>
      <c r="B6" t="s">
        <v>18</v>
      </c>
      <c r="V6" s="41" t="s">
        <v>234</v>
      </c>
    </row>
    <row r="7" spans="1:24">
      <c r="A7" s="43">
        <v>2550</v>
      </c>
      <c r="B7" t="s">
        <v>9</v>
      </c>
      <c r="V7" s="41" t="s">
        <v>235</v>
      </c>
    </row>
    <row r="8" spans="1:24">
      <c r="A8" s="44">
        <v>0.35</v>
      </c>
      <c r="B8" s="41" t="s">
        <v>72</v>
      </c>
      <c r="V8" s="41" t="s">
        <v>236</v>
      </c>
    </row>
    <row r="9" spans="1:24">
      <c r="A9" s="6">
        <v>37</v>
      </c>
      <c r="B9" s="10" t="s">
        <v>17</v>
      </c>
      <c r="V9" s="41" t="s">
        <v>237</v>
      </c>
    </row>
    <row r="10" spans="1:24">
      <c r="A10" s="6">
        <v>0.98</v>
      </c>
      <c r="B10" s="10" t="s">
        <v>19</v>
      </c>
      <c r="V10" s="41" t="s">
        <v>238</v>
      </c>
    </row>
    <row r="11" spans="1:24">
      <c r="A11" s="42">
        <f>A$8*A$6</f>
        <v>8.1190958333333327</v>
      </c>
      <c r="B11" s="5" t="s">
        <v>4</v>
      </c>
      <c r="V11" s="41" t="s">
        <v>239</v>
      </c>
    </row>
    <row r="12" spans="1:24">
      <c r="A12" s="37">
        <v>2.3770000000000002E-3</v>
      </c>
      <c r="B12" s="41" t="s">
        <v>59</v>
      </c>
      <c r="V12" s="41" t="s">
        <v>240</v>
      </c>
      <c r="X12" s="3"/>
    </row>
    <row r="13" spans="1:24">
      <c r="A13" s="47">
        <v>23.3</v>
      </c>
      <c r="B13" s="41" t="s">
        <v>70</v>
      </c>
      <c r="F13">
        <f>F14/9.8/(A7/2.2)/1.2*4.4*1000000</f>
        <v>5164.732559690543</v>
      </c>
      <c r="G13" s="41" t="s">
        <v>163</v>
      </c>
      <c r="R13" s="2"/>
      <c r="T13" s="1"/>
      <c r="V13" s="41" t="s">
        <v>241</v>
      </c>
      <c r="X13" s="3"/>
    </row>
    <row r="14" spans="1:24">
      <c r="E14" s="41" t="s">
        <v>79</v>
      </c>
      <c r="F14" s="4">
        <v>16</v>
      </c>
      <c r="G14" s="41" t="s">
        <v>76</v>
      </c>
      <c r="V14" s="41" t="s">
        <v>242</v>
      </c>
    </row>
    <row r="15" spans="1:24">
      <c r="A15" t="s">
        <v>33</v>
      </c>
      <c r="D15">
        <v>66</v>
      </c>
      <c r="E15" t="s">
        <v>62</v>
      </c>
      <c r="F15">
        <f>D15*0.746</f>
        <v>49.235999999999997</v>
      </c>
      <c r="G15" t="s">
        <v>34</v>
      </c>
      <c r="V15" s="41" t="s">
        <v>243</v>
      </c>
    </row>
    <row r="16" spans="1:24">
      <c r="A16" s="10" t="s">
        <v>37</v>
      </c>
      <c r="B16" s="4">
        <v>7.0650000000000004</v>
      </c>
      <c r="E16" s="3" t="s">
        <v>118</v>
      </c>
      <c r="F16" s="4">
        <v>0.43</v>
      </c>
      <c r="G16" t="s">
        <v>34</v>
      </c>
      <c r="V16" s="41" t="s">
        <v>244</v>
      </c>
    </row>
    <row r="17" spans="1:32">
      <c r="A17" s="10" t="s">
        <v>38</v>
      </c>
      <c r="V17" s="41" t="s">
        <v>245</v>
      </c>
    </row>
    <row r="18" spans="1:32">
      <c r="A18" s="22" t="s">
        <v>39</v>
      </c>
      <c r="V18" s="2"/>
    </row>
    <row r="19" spans="1:32" ht="14.25">
      <c r="A19" s="4" t="s">
        <v>40</v>
      </c>
      <c r="Q19" t="s">
        <v>5</v>
      </c>
      <c r="S19" s="10">
        <v>24.052</v>
      </c>
      <c r="T19" s="10" t="s">
        <v>43</v>
      </c>
    </row>
    <row r="20" spans="1:32" ht="45.75" thickBot="1">
      <c r="A20" s="5" t="s">
        <v>2</v>
      </c>
      <c r="B20" t="s">
        <v>3</v>
      </c>
      <c r="C20" s="5" t="s">
        <v>11</v>
      </c>
      <c r="D20" s="5" t="s">
        <v>12</v>
      </c>
      <c r="E20" s="20" t="s">
        <v>34</v>
      </c>
      <c r="F20" s="20" t="s">
        <v>35</v>
      </c>
      <c r="G20" s="16" t="s">
        <v>36</v>
      </c>
      <c r="H20" s="20" t="s">
        <v>116</v>
      </c>
      <c r="I20" s="20" t="s">
        <v>117</v>
      </c>
      <c r="J20" s="59" t="s">
        <v>77</v>
      </c>
      <c r="K20" s="61" t="s">
        <v>78</v>
      </c>
      <c r="N20" s="91" t="s">
        <v>162</v>
      </c>
      <c r="O20" s="3" t="s">
        <v>161</v>
      </c>
      <c r="T20" t="s">
        <v>41</v>
      </c>
      <c r="AA20" s="4" t="s">
        <v>246</v>
      </c>
    </row>
    <row r="21" spans="1:32">
      <c r="A21" s="6">
        <f>AF21*A$13/23.3</f>
        <v>5</v>
      </c>
      <c r="B21" s="11">
        <f t="shared" ref="B21:B40" si="0">0.005+0.15/A$9+0.000035*A21^2/A$9</f>
        <v>9.0777027027027033E-3</v>
      </c>
      <c r="C21" s="21">
        <f t="shared" ref="C21:C40" si="1">A21/0.00001578283/60/A$13/PI()*B$16</f>
        <v>509.61270619753589</v>
      </c>
      <c r="D21" s="18">
        <f t="shared" ref="D21:D40" si="2">1/A$10*(A$7*B21+0.5*A$12*(A21*1.466667)^2*A$11)*(A21*1.466667)/550</f>
        <v>0.32200106958796892</v>
      </c>
      <c r="E21" s="18">
        <f>D21*0.746+F$16</f>
        <v>0.67021279791262478</v>
      </c>
      <c r="F21" s="18">
        <f>F$14/E21*I21</f>
        <v>22.440633850684474</v>
      </c>
      <c r="G21" s="12">
        <f t="shared" ref="G21:G40" si="3">F21*A21</f>
        <v>112.20316925342237</v>
      </c>
      <c r="H21" s="38">
        <f>E21/F$15</f>
        <v>1.3612251155914875E-2</v>
      </c>
      <c r="I21" s="74">
        <v>0.94</v>
      </c>
      <c r="J21" s="60">
        <f>0.5*(A$7/2.20462)*(A21*0.44704)^2*0.0002777778/1000/I21</f>
        <v>8.5384472502491996E-4</v>
      </c>
      <c r="K21" s="62">
        <f>J21/F$14</f>
        <v>5.3365295314057498E-5</v>
      </c>
      <c r="N21">
        <f>IF(C21&lt;301,196,IF(C21&lt;2600,180,IF(C21&lt;8500,49/(C21/60*PI()*2/1000),1)))</f>
        <v>180</v>
      </c>
      <c r="O21" s="85">
        <f>N21/(A$13*0.0254/2)/(A$7/2.20462)</f>
        <v>0.52590394138122276</v>
      </c>
      <c r="T21" t="s">
        <v>42</v>
      </c>
      <c r="AF21" s="6">
        <v>5</v>
      </c>
    </row>
    <row r="22" spans="1:32">
      <c r="A22" s="6">
        <f t="shared" ref="A22:A40" si="4">AF22*A$13/23.3</f>
        <v>10</v>
      </c>
      <c r="B22" s="11">
        <f t="shared" si="0"/>
        <v>9.1486486486486492E-3</v>
      </c>
      <c r="C22" s="21">
        <f t="shared" si="1"/>
        <v>1019.2254123950718</v>
      </c>
      <c r="D22" s="18">
        <f t="shared" si="2"/>
        <v>0.69128667220793849</v>
      </c>
      <c r="E22" s="18">
        <f t="shared" ref="E22:E40" si="5">D22*0.746+F$16</f>
        <v>0.94569985746712204</v>
      </c>
      <c r="F22" s="18">
        <f t="shared" ref="F22:F40" si="6">F$14/E22*I22</f>
        <v>15.9035658948726</v>
      </c>
      <c r="G22" s="12">
        <f t="shared" si="3"/>
        <v>159.035658948726</v>
      </c>
      <c r="H22" s="38">
        <f t="shared" ref="H22:H39" si="7">E22/F$15</f>
        <v>1.9207487559247748E-2</v>
      </c>
      <c r="I22" s="86">
        <f>I21</f>
        <v>0.94</v>
      </c>
      <c r="J22" s="60">
        <f t="shared" ref="J22:J40" si="8">0.5*(A$7/2.20462)*(A22*0.44704)^2*0.0002777778/1000/I22</f>
        <v>3.4153789000996798E-3</v>
      </c>
      <c r="K22" s="62">
        <f t="shared" ref="K22:K40" si="9">J22/F$14</f>
        <v>2.1346118125622999E-4</v>
      </c>
      <c r="N22">
        <f t="shared" ref="N22:N40" si="10">IF(C22&lt;301,196,IF(C22&lt;2600,180,IF(C22&lt;8500,49/(C22/60*PI()*2/1000),1)))</f>
        <v>180</v>
      </c>
      <c r="O22" s="85">
        <f t="shared" ref="O22:O40" si="11">N22/(A$13*0.0254/2)/(A$7/2.20462)</f>
        <v>0.52590394138122276</v>
      </c>
      <c r="R22" s="33" t="s">
        <v>44</v>
      </c>
      <c r="X22" s="4" t="s">
        <v>45</v>
      </c>
      <c r="AF22" s="6">
        <v>10</v>
      </c>
    </row>
    <row r="23" spans="1:32">
      <c r="A23" s="6">
        <f t="shared" si="4"/>
        <v>15</v>
      </c>
      <c r="B23" s="11">
        <f t="shared" si="0"/>
        <v>9.266891891891893E-3</v>
      </c>
      <c r="C23" s="21">
        <f t="shared" si="1"/>
        <v>1528.838118592608</v>
      </c>
      <c r="D23" s="18">
        <f t="shared" si="2"/>
        <v>1.1551413408919091</v>
      </c>
      <c r="E23" s="18">
        <f t="shared" si="5"/>
        <v>1.2917354403053642</v>
      </c>
      <c r="F23" s="18">
        <f t="shared" si="6"/>
        <v>11.643251033233684</v>
      </c>
      <c r="G23" s="12">
        <f t="shared" si="3"/>
        <v>174.64876549850524</v>
      </c>
      <c r="H23" s="38">
        <f t="shared" si="7"/>
        <v>2.6235588599913973E-2</v>
      </c>
      <c r="I23" s="86">
        <f t="shared" ref="I23:I40" si="12">I22</f>
        <v>0.94</v>
      </c>
      <c r="J23" s="60">
        <f t="shared" si="8"/>
        <v>7.6846025252242794E-3</v>
      </c>
      <c r="K23" s="62">
        <f t="shared" si="9"/>
        <v>4.8028765782651747E-4</v>
      </c>
      <c r="N23">
        <f t="shared" si="10"/>
        <v>180</v>
      </c>
      <c r="O23" s="85">
        <f t="shared" si="11"/>
        <v>0.52590394138122276</v>
      </c>
      <c r="R23" s="10" t="s">
        <v>54</v>
      </c>
      <c r="AF23" s="6">
        <v>15</v>
      </c>
    </row>
    <row r="24" spans="1:32">
      <c r="A24" s="6">
        <f t="shared" si="4"/>
        <v>20</v>
      </c>
      <c r="B24" s="11">
        <f t="shared" si="0"/>
        <v>9.4324324324324329E-3</v>
      </c>
      <c r="C24" s="21">
        <f t="shared" si="1"/>
        <v>2038.4508247901435</v>
      </c>
      <c r="D24" s="18">
        <f t="shared" si="2"/>
        <v>1.7608496086718812</v>
      </c>
      <c r="E24" s="18">
        <f t="shared" si="5"/>
        <v>1.7435938080692233</v>
      </c>
      <c r="F24" s="18">
        <f t="shared" si="6"/>
        <v>8.6258622452064184</v>
      </c>
      <c r="G24" s="12">
        <f t="shared" si="3"/>
        <v>172.51724490412838</v>
      </c>
      <c r="H24" s="38">
        <f t="shared" si="7"/>
        <v>3.5412986596580216E-2</v>
      </c>
      <c r="I24" s="86">
        <f t="shared" si="12"/>
        <v>0.94</v>
      </c>
      <c r="J24" s="60">
        <f t="shared" si="8"/>
        <v>1.3661515600398719E-2</v>
      </c>
      <c r="K24" s="62">
        <f t="shared" si="9"/>
        <v>8.5384472502491996E-4</v>
      </c>
      <c r="N24">
        <f t="shared" si="10"/>
        <v>180</v>
      </c>
      <c r="O24" s="85">
        <f t="shared" si="11"/>
        <v>0.52590394138122276</v>
      </c>
      <c r="R24" s="10" t="s">
        <v>55</v>
      </c>
      <c r="X24" s="34" t="s">
        <v>46</v>
      </c>
      <c r="AF24" s="6">
        <v>20</v>
      </c>
    </row>
    <row r="25" spans="1:32">
      <c r="A25" s="6">
        <f t="shared" si="4"/>
        <v>25</v>
      </c>
      <c r="B25" s="11">
        <f t="shared" si="0"/>
        <v>9.6452702702702706E-3</v>
      </c>
      <c r="C25" s="21">
        <f t="shared" si="1"/>
        <v>2548.0635309876798</v>
      </c>
      <c r="D25" s="18">
        <f t="shared" si="2"/>
        <v>2.5556960085798552</v>
      </c>
      <c r="E25" s="18">
        <f t="shared" si="5"/>
        <v>2.3365492224005719</v>
      </c>
      <c r="F25" s="18">
        <f t="shared" si="6"/>
        <v>6.4368427832852992</v>
      </c>
      <c r="G25" s="12">
        <f t="shared" si="3"/>
        <v>160.92106958213247</v>
      </c>
      <c r="H25" s="38">
        <f t="shared" si="7"/>
        <v>4.7456113867913152E-2</v>
      </c>
      <c r="I25" s="86">
        <f t="shared" si="12"/>
        <v>0.94</v>
      </c>
      <c r="J25" s="60">
        <f t="shared" si="8"/>
        <v>2.1346118125623006E-2</v>
      </c>
      <c r="K25" s="62">
        <f t="shared" si="9"/>
        <v>1.3341323828514379E-3</v>
      </c>
      <c r="N25">
        <f t="shared" si="10"/>
        <v>180</v>
      </c>
      <c r="O25" s="85">
        <f t="shared" si="11"/>
        <v>0.52590394138122276</v>
      </c>
      <c r="R25" s="10" t="s">
        <v>56</v>
      </c>
      <c r="X25" s="36" t="s">
        <v>47</v>
      </c>
      <c r="AF25" s="6">
        <v>25</v>
      </c>
    </row>
    <row r="26" spans="1:32">
      <c r="A26" s="6">
        <f t="shared" si="4"/>
        <v>30</v>
      </c>
      <c r="B26" s="11">
        <f t="shared" si="0"/>
        <v>9.9054054054054062E-3</v>
      </c>
      <c r="C26" s="21">
        <f t="shared" si="1"/>
        <v>3057.676237185216</v>
      </c>
      <c r="D26" s="18">
        <f t="shared" si="2"/>
        <v>3.586965073647832</v>
      </c>
      <c r="E26" s="18">
        <f t="shared" si="5"/>
        <v>3.1058759449412827</v>
      </c>
      <c r="F26" s="18">
        <f t="shared" si="6"/>
        <v>4.8424342332463421</v>
      </c>
      <c r="G26" s="12">
        <f t="shared" si="3"/>
        <v>145.27302699739028</v>
      </c>
      <c r="H26" s="38">
        <f t="shared" si="7"/>
        <v>6.3081402732579478E-2</v>
      </c>
      <c r="I26" s="86">
        <f t="shared" si="12"/>
        <v>0.94</v>
      </c>
      <c r="J26" s="60">
        <f t="shared" si="8"/>
        <v>3.0738410100897118E-2</v>
      </c>
      <c r="K26" s="62">
        <f t="shared" si="9"/>
        <v>1.9211506313060699E-3</v>
      </c>
      <c r="N26">
        <f t="shared" si="10"/>
        <v>153.02978353290871</v>
      </c>
      <c r="O26" s="85">
        <f t="shared" si="11"/>
        <v>0.44710536838151133</v>
      </c>
      <c r="R26" s="10" t="s">
        <v>57</v>
      </c>
      <c r="X26" s="35" t="s">
        <v>48</v>
      </c>
      <c r="AF26" s="6">
        <v>30</v>
      </c>
    </row>
    <row r="27" spans="1:32">
      <c r="A27" s="6">
        <f t="shared" si="4"/>
        <v>35</v>
      </c>
      <c r="B27" s="11">
        <f t="shared" si="0"/>
        <v>1.021283783783784E-2</v>
      </c>
      <c r="C27" s="21">
        <f t="shared" si="1"/>
        <v>3567.2889433827509</v>
      </c>
      <c r="D27" s="18">
        <f t="shared" si="2"/>
        <v>4.9019413369078135</v>
      </c>
      <c r="E27" s="18">
        <f t="shared" si="5"/>
        <v>4.0868482373332284</v>
      </c>
      <c r="F27" s="18">
        <f t="shared" si="6"/>
        <v>3.6800975046271791</v>
      </c>
      <c r="G27" s="12">
        <f t="shared" si="3"/>
        <v>128.80341266195126</v>
      </c>
      <c r="H27" s="38">
        <f t="shared" si="7"/>
        <v>8.3005285509245852E-2</v>
      </c>
      <c r="I27" s="86">
        <f t="shared" si="12"/>
        <v>0.94</v>
      </c>
      <c r="J27" s="60">
        <f t="shared" si="8"/>
        <v>4.1838391526221076E-2</v>
      </c>
      <c r="K27" s="62">
        <f t="shared" si="9"/>
        <v>2.6148994703888173E-3</v>
      </c>
      <c r="N27">
        <f t="shared" si="10"/>
        <v>131.16838588535032</v>
      </c>
      <c r="O27" s="85">
        <f t="shared" si="11"/>
        <v>0.38323317289843828</v>
      </c>
      <c r="R27" s="10" t="s">
        <v>58</v>
      </c>
      <c r="X27" s="35" t="s">
        <v>49</v>
      </c>
      <c r="AF27" s="6">
        <v>35</v>
      </c>
    </row>
    <row r="28" spans="1:32">
      <c r="A28" s="6">
        <f t="shared" si="4"/>
        <v>40</v>
      </c>
      <c r="B28" s="11">
        <f t="shared" si="0"/>
        <v>1.0567567567567569E-2</v>
      </c>
      <c r="C28" s="21">
        <f t="shared" si="1"/>
        <v>4076.9016495802871</v>
      </c>
      <c r="D28" s="18">
        <f t="shared" si="2"/>
        <v>6.5479093313917973</v>
      </c>
      <c r="E28" s="18">
        <f t="shared" si="5"/>
        <v>5.3147403612182806</v>
      </c>
      <c r="F28" s="18">
        <f t="shared" si="6"/>
        <v>2.8298654266814323</v>
      </c>
      <c r="G28" s="12">
        <f t="shared" si="3"/>
        <v>113.1946170672573</v>
      </c>
      <c r="H28" s="38">
        <f t="shared" si="7"/>
        <v>0.10794419451657894</v>
      </c>
      <c r="I28" s="86">
        <f t="shared" si="12"/>
        <v>0.94</v>
      </c>
      <c r="J28" s="60">
        <f t="shared" si="8"/>
        <v>5.4646062401594878E-2</v>
      </c>
      <c r="K28" s="62">
        <f t="shared" si="9"/>
        <v>3.4153789000996798E-3</v>
      </c>
      <c r="N28">
        <f t="shared" si="10"/>
        <v>114.77233764968153</v>
      </c>
      <c r="O28" s="85">
        <f t="shared" si="11"/>
        <v>0.33532902628613354</v>
      </c>
      <c r="AF28" s="6">
        <v>40</v>
      </c>
    </row>
    <row r="29" spans="1:32">
      <c r="A29" s="6">
        <f t="shared" si="4"/>
        <v>45</v>
      </c>
      <c r="B29" s="11">
        <f t="shared" si="0"/>
        <v>1.0969594594594595E-2</v>
      </c>
      <c r="C29" s="21">
        <f t="shared" si="1"/>
        <v>4586.5143557778229</v>
      </c>
      <c r="D29" s="18">
        <f t="shared" si="2"/>
        <v>8.5721535901317818</v>
      </c>
      <c r="E29" s="18">
        <f t="shared" si="5"/>
        <v>6.8248265782383086</v>
      </c>
      <c r="F29" s="18">
        <f t="shared" si="6"/>
        <v>2.2037189996822266</v>
      </c>
      <c r="G29" s="12">
        <f t="shared" si="3"/>
        <v>99.1673549857002</v>
      </c>
      <c r="H29" s="38">
        <f t="shared" si="7"/>
        <v>0.13861456207324538</v>
      </c>
      <c r="I29" s="86">
        <f t="shared" si="12"/>
        <v>0.94</v>
      </c>
      <c r="J29" s="60">
        <f t="shared" si="8"/>
        <v>6.9161422727018529E-2</v>
      </c>
      <c r="K29" s="62">
        <f t="shared" si="9"/>
        <v>4.3225889204386581E-3</v>
      </c>
      <c r="M29" s="85">
        <f>E29/8.7</f>
        <v>0.78446282508486309</v>
      </c>
      <c r="N29">
        <f t="shared" si="10"/>
        <v>102.01985568860582</v>
      </c>
      <c r="O29" s="85">
        <f t="shared" si="11"/>
        <v>0.29807024558767425</v>
      </c>
      <c r="R29" s="10" t="s">
        <v>60</v>
      </c>
      <c r="X29" s="4" t="s">
        <v>50</v>
      </c>
      <c r="AF29" s="6">
        <v>45</v>
      </c>
    </row>
    <row r="30" spans="1:32">
      <c r="A30" s="6">
        <f t="shared" si="4"/>
        <v>50</v>
      </c>
      <c r="B30" s="11">
        <f t="shared" si="0"/>
        <v>1.141891891891892E-2</v>
      </c>
      <c r="C30" s="21">
        <f t="shared" si="1"/>
        <v>5096.1270619753595</v>
      </c>
      <c r="D30" s="18">
        <f t="shared" si="2"/>
        <v>11.021958646159778</v>
      </c>
      <c r="E30" s="18">
        <f t="shared" si="5"/>
        <v>8.6523811500351933</v>
      </c>
      <c r="F30" s="18">
        <f t="shared" si="6"/>
        <v>1.7382498227021383</v>
      </c>
      <c r="G30" s="12">
        <f t="shared" si="3"/>
        <v>86.912491135106919</v>
      </c>
      <c r="H30" s="38">
        <f t="shared" si="7"/>
        <v>0.17573282049791197</v>
      </c>
      <c r="I30" s="86">
        <f t="shared" si="12"/>
        <v>0.94</v>
      </c>
      <c r="J30" s="60">
        <f t="shared" si="8"/>
        <v>8.5384472502492023E-2</v>
      </c>
      <c r="K30" s="62">
        <f t="shared" si="9"/>
        <v>5.3365295314057514E-3</v>
      </c>
      <c r="N30">
        <f t="shared" si="10"/>
        <v>91.817870119745194</v>
      </c>
      <c r="O30" s="85">
        <f t="shared" si="11"/>
        <v>0.26826322102890671</v>
      </c>
      <c r="R30" s="10" t="s">
        <v>61</v>
      </c>
      <c r="AF30" s="6">
        <v>50</v>
      </c>
    </row>
    <row r="31" spans="1:32">
      <c r="A31" s="23">
        <f t="shared" si="4"/>
        <v>55</v>
      </c>
      <c r="B31" s="24">
        <f t="shared" si="0"/>
        <v>1.1915540540540542E-2</v>
      </c>
      <c r="C31" s="25">
        <f t="shared" si="1"/>
        <v>5605.7397681728944</v>
      </c>
      <c r="D31" s="26">
        <f t="shared" si="2"/>
        <v>13.944609032507778</v>
      </c>
      <c r="E31" s="26">
        <f t="shared" si="5"/>
        <v>10.832678338250801</v>
      </c>
      <c r="F31" s="26">
        <f t="shared" si="6"/>
        <v>1.3883916359717712</v>
      </c>
      <c r="G31" s="27">
        <f t="shared" si="3"/>
        <v>76.361539978447411</v>
      </c>
      <c r="H31" s="38">
        <f t="shared" si="7"/>
        <v>0.22001540210924531</v>
      </c>
      <c r="I31" s="86">
        <f t="shared" si="12"/>
        <v>0.94</v>
      </c>
      <c r="J31" s="60">
        <f t="shared" si="8"/>
        <v>0.10331521172801532</v>
      </c>
      <c r="K31" s="62">
        <f t="shared" si="9"/>
        <v>6.4572007330009574E-3</v>
      </c>
      <c r="N31">
        <f t="shared" si="10"/>
        <v>83.470791017950205</v>
      </c>
      <c r="O31" s="85">
        <f t="shared" si="11"/>
        <v>0.24387565548082435</v>
      </c>
      <c r="X31" s="36" t="s">
        <v>51</v>
      </c>
      <c r="AF31" s="23">
        <v>55</v>
      </c>
    </row>
    <row r="32" spans="1:32">
      <c r="A32" s="6">
        <f t="shared" si="4"/>
        <v>60</v>
      </c>
      <c r="B32" s="11">
        <f t="shared" si="0"/>
        <v>1.2459459459459461E-2</v>
      </c>
      <c r="C32" s="21">
        <f t="shared" si="1"/>
        <v>6115.352474370432</v>
      </c>
      <c r="D32" s="18">
        <f t="shared" si="2"/>
        <v>17.387389282207781</v>
      </c>
      <c r="E32" s="18">
        <f t="shared" si="5"/>
        <v>13.400992404527004</v>
      </c>
      <c r="F32" s="18">
        <f t="shared" si="6"/>
        <v>1.1223049417533675</v>
      </c>
      <c r="G32" s="12">
        <f t="shared" si="3"/>
        <v>67.338296505202052</v>
      </c>
      <c r="H32" s="38">
        <f t="shared" si="7"/>
        <v>0.27217873922591201</v>
      </c>
      <c r="I32" s="86">
        <f t="shared" si="12"/>
        <v>0.94</v>
      </c>
      <c r="J32" s="60">
        <f t="shared" si="8"/>
        <v>0.12295364040358847</v>
      </c>
      <c r="K32" s="62">
        <f t="shared" si="9"/>
        <v>7.6846025252242794E-3</v>
      </c>
      <c r="M32" s="85">
        <f>E32/15.8</f>
        <v>0.8481640762358863</v>
      </c>
      <c r="N32">
        <f t="shared" si="10"/>
        <v>76.514891766454355</v>
      </c>
      <c r="O32" s="85">
        <f t="shared" si="11"/>
        <v>0.22355268419075566</v>
      </c>
      <c r="X32" s="35" t="s">
        <v>52</v>
      </c>
      <c r="AF32" s="6">
        <v>60</v>
      </c>
    </row>
    <row r="33" spans="1:32">
      <c r="A33" s="6">
        <f t="shared" si="4"/>
        <v>65</v>
      </c>
      <c r="B33" s="11">
        <f t="shared" si="0"/>
        <v>1.3050675675675676E-2</v>
      </c>
      <c r="C33" s="21">
        <f t="shared" si="1"/>
        <v>6624.9651805679678</v>
      </c>
      <c r="D33" s="18">
        <f t="shared" si="2"/>
        <v>21.397583928291795</v>
      </c>
      <c r="E33" s="18">
        <f t="shared" si="5"/>
        <v>16.392597610505678</v>
      </c>
      <c r="F33" s="18">
        <f t="shared" si="6"/>
        <v>0.91748729257900974</v>
      </c>
      <c r="G33" s="12">
        <f t="shared" si="3"/>
        <v>59.636674017635634</v>
      </c>
      <c r="H33" s="38">
        <f t="shared" si="7"/>
        <v>0.33293926416657893</v>
      </c>
      <c r="I33" s="86">
        <f t="shared" si="12"/>
        <v>0.94</v>
      </c>
      <c r="J33" s="60">
        <f t="shared" si="8"/>
        <v>0.14429975852921151</v>
      </c>
      <c r="K33" s="62">
        <f t="shared" si="9"/>
        <v>9.0187349080757193E-3</v>
      </c>
      <c r="N33">
        <f t="shared" si="10"/>
        <v>70.629130861342475</v>
      </c>
      <c r="O33" s="85">
        <f t="shared" si="11"/>
        <v>0.20635632386838981</v>
      </c>
      <c r="X33" s="10"/>
      <c r="AF33" s="6">
        <v>65</v>
      </c>
    </row>
    <row r="34" spans="1:32">
      <c r="A34" s="6">
        <f t="shared" si="4"/>
        <v>70</v>
      </c>
      <c r="B34" s="11">
        <f t="shared" si="0"/>
        <v>1.368918918918919E-2</v>
      </c>
      <c r="C34" s="21">
        <f t="shared" si="1"/>
        <v>7134.5778867655017</v>
      </c>
      <c r="D34" s="18">
        <f t="shared" si="2"/>
        <v>26.022477503791812</v>
      </c>
      <c r="E34" s="18">
        <f t="shared" si="5"/>
        <v>19.842768217828691</v>
      </c>
      <c r="F34" s="18">
        <f t="shared" si="6"/>
        <v>0.75795876033499132</v>
      </c>
      <c r="G34" s="12">
        <f t="shared" si="3"/>
        <v>53.057113223449392</v>
      </c>
      <c r="H34" s="38">
        <f t="shared" si="7"/>
        <v>0.40301340924991252</v>
      </c>
      <c r="I34" s="86">
        <f t="shared" si="12"/>
        <v>0.94</v>
      </c>
      <c r="J34" s="60">
        <f t="shared" si="8"/>
        <v>0.1673535661048843</v>
      </c>
      <c r="K34" s="62">
        <f t="shared" si="9"/>
        <v>1.0459597881555269E-2</v>
      </c>
      <c r="M34" s="85">
        <f>E34/25.3</f>
        <v>0.78429913904461224</v>
      </c>
      <c r="N34">
        <f t="shared" si="10"/>
        <v>65.584192942675159</v>
      </c>
      <c r="O34" s="85">
        <f t="shared" si="11"/>
        <v>0.19161658644921914</v>
      </c>
      <c r="X34" s="10" t="s">
        <v>53</v>
      </c>
      <c r="AF34" s="6">
        <v>70</v>
      </c>
    </row>
    <row r="35" spans="1:32">
      <c r="A35" s="6">
        <f t="shared" si="4"/>
        <v>75</v>
      </c>
      <c r="B35" s="11">
        <f t="shared" si="0"/>
        <v>1.4375000000000001E-2</v>
      </c>
      <c r="C35" s="21">
        <f t="shared" si="1"/>
        <v>7644.1905929630393</v>
      </c>
      <c r="D35" s="18">
        <f t="shared" si="2"/>
        <v>31.309354541739832</v>
      </c>
      <c r="E35" s="18">
        <f t="shared" si="5"/>
        <v>23.786778488137916</v>
      </c>
      <c r="F35" s="18">
        <f t="shared" si="6"/>
        <v>0.63228402313916554</v>
      </c>
      <c r="G35" s="12">
        <f t="shared" si="3"/>
        <v>47.421301735437417</v>
      </c>
      <c r="H35" s="38">
        <f t="shared" si="7"/>
        <v>0.48311760679457955</v>
      </c>
      <c r="I35" s="86">
        <f t="shared" si="12"/>
        <v>0.94</v>
      </c>
      <c r="J35" s="60">
        <f t="shared" si="8"/>
        <v>0.192115063130607</v>
      </c>
      <c r="K35" s="62">
        <f t="shared" si="9"/>
        <v>1.2007191445662938E-2</v>
      </c>
      <c r="N35">
        <f t="shared" si="10"/>
        <v>61.211913413163472</v>
      </c>
      <c r="O35" s="85">
        <f t="shared" si="11"/>
        <v>0.17884214735260451</v>
      </c>
      <c r="AF35" s="6">
        <v>75</v>
      </c>
    </row>
    <row r="36" spans="1:32">
      <c r="A36" s="6">
        <f t="shared" si="4"/>
        <v>80</v>
      </c>
      <c r="B36" s="11">
        <f t="shared" si="0"/>
        <v>1.5108108108108108E-2</v>
      </c>
      <c r="C36" s="21">
        <f t="shared" si="1"/>
        <v>8153.8032991605742</v>
      </c>
      <c r="D36" s="18">
        <f t="shared" si="2"/>
        <v>37.305499575167872</v>
      </c>
      <c r="E36" s="18">
        <f t="shared" si="5"/>
        <v>28.259902683075232</v>
      </c>
      <c r="F36" s="18">
        <f t="shared" si="6"/>
        <v>0.53220282350821435</v>
      </c>
      <c r="G36" s="12">
        <f t="shared" si="3"/>
        <v>42.576225880657148</v>
      </c>
      <c r="H36" s="38">
        <f t="shared" si="7"/>
        <v>0.5739682891192468</v>
      </c>
      <c r="I36" s="86">
        <f t="shared" si="12"/>
        <v>0.94</v>
      </c>
      <c r="J36" s="60">
        <f t="shared" si="8"/>
        <v>0.21858424960637951</v>
      </c>
      <c r="K36" s="62">
        <f t="shared" si="9"/>
        <v>1.3661515600398719E-2</v>
      </c>
      <c r="N36">
        <f t="shared" si="10"/>
        <v>57.386168824840766</v>
      </c>
      <c r="O36" s="85">
        <f t="shared" si="11"/>
        <v>0.16766451314306677</v>
      </c>
      <c r="X36" s="4" t="s">
        <v>10</v>
      </c>
      <c r="AF36" s="6">
        <v>80</v>
      </c>
    </row>
    <row r="37" spans="1:32">
      <c r="A37" s="28">
        <f t="shared" si="4"/>
        <v>85</v>
      </c>
      <c r="B37" s="29">
        <f t="shared" si="0"/>
        <v>1.5888513513513513E-2</v>
      </c>
      <c r="C37" s="30">
        <f t="shared" si="1"/>
        <v>8663.4160053581109</v>
      </c>
      <c r="D37" s="31">
        <f t="shared" si="2"/>
        <v>44.058197137107911</v>
      </c>
      <c r="E37" s="31">
        <f t="shared" si="5"/>
        <v>33.297415064282504</v>
      </c>
      <c r="F37" s="31">
        <f t="shared" si="6"/>
        <v>0.45168671414776329</v>
      </c>
      <c r="G37" s="32">
        <f t="shared" si="3"/>
        <v>38.393370702559878</v>
      </c>
      <c r="H37" s="38">
        <f t="shared" si="7"/>
        <v>0.67628188854258076</v>
      </c>
      <c r="I37" s="86">
        <f t="shared" si="12"/>
        <v>0.94</v>
      </c>
      <c r="J37" s="60">
        <f t="shared" si="8"/>
        <v>0.24676112553220184</v>
      </c>
      <c r="K37" s="62">
        <f t="shared" si="9"/>
        <v>1.5422570345762615E-2</v>
      </c>
      <c r="N37">
        <f t="shared" si="10"/>
        <v>1</v>
      </c>
      <c r="O37" s="85">
        <f t="shared" si="11"/>
        <v>2.9216885632290155E-3</v>
      </c>
      <c r="AF37" s="28">
        <v>85</v>
      </c>
    </row>
    <row r="38" spans="1:32">
      <c r="A38" s="28">
        <f t="shared" si="4"/>
        <v>90</v>
      </c>
      <c r="B38" s="29">
        <f t="shared" si="0"/>
        <v>1.6716216216216218E-2</v>
      </c>
      <c r="C38" s="30">
        <f t="shared" si="1"/>
        <v>9173.0287115556457</v>
      </c>
      <c r="D38" s="31">
        <f t="shared" si="2"/>
        <v>51.614731760591944</v>
      </c>
      <c r="E38" s="31">
        <f t="shared" si="5"/>
        <v>38.934589893401586</v>
      </c>
      <c r="F38" s="31">
        <f t="shared" si="6"/>
        <v>0.38628890252029835</v>
      </c>
      <c r="G38" s="32">
        <f t="shared" si="3"/>
        <v>34.766001226826852</v>
      </c>
      <c r="H38" s="38">
        <f t="shared" si="7"/>
        <v>0.79077483738324783</v>
      </c>
      <c r="I38" s="86">
        <f t="shared" si="12"/>
        <v>0.94</v>
      </c>
      <c r="J38" s="60">
        <f t="shared" si="8"/>
        <v>0.27664569090807412</v>
      </c>
      <c r="K38" s="62">
        <f t="shared" si="9"/>
        <v>1.7290355681754632E-2</v>
      </c>
      <c r="N38">
        <f t="shared" si="10"/>
        <v>1</v>
      </c>
      <c r="O38" s="85">
        <f t="shared" si="11"/>
        <v>2.9216885632290155E-3</v>
      </c>
      <c r="AF38" s="28">
        <v>90</v>
      </c>
    </row>
    <row r="39" spans="1:32">
      <c r="A39" s="28">
        <f t="shared" si="4"/>
        <v>95</v>
      </c>
      <c r="B39" s="29">
        <f t="shared" si="0"/>
        <v>1.7591216216216218E-2</v>
      </c>
      <c r="C39" s="30">
        <f t="shared" si="1"/>
        <v>9682.6414177531806</v>
      </c>
      <c r="D39" s="31">
        <f t="shared" si="2"/>
        <v>60.02238797865202</v>
      </c>
      <c r="E39" s="31">
        <f t="shared" si="5"/>
        <v>45.206701432074404</v>
      </c>
      <c r="F39" s="31">
        <f t="shared" si="6"/>
        <v>0.33269403702454248</v>
      </c>
      <c r="G39" s="32">
        <f t="shared" si="3"/>
        <v>31.605933517331536</v>
      </c>
      <c r="H39" s="38">
        <f t="shared" si="7"/>
        <v>0.91816356795991561</v>
      </c>
      <c r="I39" s="86">
        <f t="shared" si="12"/>
        <v>0.94</v>
      </c>
      <c r="J39" s="60">
        <f t="shared" si="8"/>
        <v>0.30823794573399621</v>
      </c>
      <c r="K39" s="62">
        <f t="shared" si="9"/>
        <v>1.9264871608374763E-2</v>
      </c>
      <c r="N39">
        <f t="shared" si="10"/>
        <v>1</v>
      </c>
      <c r="O39" s="85">
        <f t="shared" si="11"/>
        <v>2.9216885632290155E-3</v>
      </c>
      <c r="AF39" s="28">
        <v>95</v>
      </c>
    </row>
    <row r="40" spans="1:32">
      <c r="A40" s="28">
        <f t="shared" si="4"/>
        <v>98</v>
      </c>
      <c r="B40" s="29">
        <f t="shared" si="0"/>
        <v>1.8138918918918921E-2</v>
      </c>
      <c r="C40" s="39">
        <f t="shared" si="1"/>
        <v>9988.4090414717048</v>
      </c>
      <c r="D40" s="31">
        <f t="shared" si="2"/>
        <v>65.495190440625862</v>
      </c>
      <c r="E40" s="31">
        <f t="shared" si="5"/>
        <v>49.289412068706895</v>
      </c>
      <c r="F40" s="31">
        <f t="shared" si="6"/>
        <v>0.30513652666489538</v>
      </c>
      <c r="G40" s="32">
        <f t="shared" si="3"/>
        <v>29.903379613159746</v>
      </c>
      <c r="H40" s="38">
        <f>E40/F$15</f>
        <v>1.0010848173837619</v>
      </c>
      <c r="I40" s="86">
        <f t="shared" si="12"/>
        <v>0.94</v>
      </c>
      <c r="J40" s="60">
        <f t="shared" si="8"/>
        <v>0.32801298956557323</v>
      </c>
      <c r="K40" s="62">
        <f t="shared" si="9"/>
        <v>2.0500811847848327E-2</v>
      </c>
      <c r="L40" s="7"/>
      <c r="M40" s="7"/>
      <c r="N40">
        <f t="shared" si="10"/>
        <v>1</v>
      </c>
      <c r="O40" s="85">
        <f t="shared" si="11"/>
        <v>2.9216885632290155E-3</v>
      </c>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19" type="noConversion"/>
  <hyperlinks>
    <hyperlink ref="A18" r:id="rId1"/>
    <hyperlink ref="R22" r:id="rId2" display="http://myimiev.com/forum/viewtopic.php?f=28&amp;t=1745&amp;start=50"/>
    <hyperlink ref="X25" r:id="rId3" display="http://www.mynissanleaf.com/"/>
    <hyperlink ref="X31" r:id="rId4" display="http://www.mynissanleaf.com/"/>
    <hyperlink ref="V2" r:id="rId5" location="p7080"/>
  </hyperlinks>
  <pageMargins left="0.25" right="0.25" top="0.75" bottom="0.75" header="0.3" footer="0.3"/>
  <pageSetup orientation="portrait" r:id="rId6"/>
  <headerFooter alignWithMargins="0"/>
  <drawing r:id="rId7"/>
  <legacyDrawing r:id="rId8"/>
</worksheet>
</file>

<file path=xl/worksheets/sheet8.xml><?xml version="1.0" encoding="utf-8"?>
<worksheet xmlns="http://schemas.openxmlformats.org/spreadsheetml/2006/main" xmlns:r="http://schemas.openxmlformats.org/officeDocument/2006/relationships">
  <dimension ref="A1:AF440"/>
  <sheetViews>
    <sheetView workbookViewId="0">
      <pane ySplit="1" topLeftCell="A8" activePane="bottomLeft" state="frozenSplit"/>
      <selection pane="bottomLeft" activeCell="I21" sqref="I21:I40"/>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2550</v>
      </c>
      <c r="B7" t="s">
        <v>9</v>
      </c>
      <c r="V7" s="3"/>
    </row>
    <row r="8" spans="1:24">
      <c r="A8" s="44">
        <v>0.35</v>
      </c>
      <c r="B8" s="41" t="s">
        <v>72</v>
      </c>
      <c r="V8" s="3"/>
    </row>
    <row r="9" spans="1:24">
      <c r="A9" s="6">
        <v>37</v>
      </c>
      <c r="B9" s="10" t="s">
        <v>17</v>
      </c>
      <c r="V9" s="3"/>
    </row>
    <row r="10" spans="1:24">
      <c r="A10" s="6">
        <v>0.98</v>
      </c>
      <c r="B10" s="10" t="s">
        <v>19</v>
      </c>
      <c r="V10" s="3"/>
    </row>
    <row r="11" spans="1:24">
      <c r="A11" s="42">
        <f>A$8*A$6</f>
        <v>8.1190958333333327</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6.0659999999999998</v>
      </c>
      <c r="E16" s="3" t="s">
        <v>118</v>
      </c>
      <c r="F16" s="4">
        <v>0.5</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row>
    <row r="21" spans="1:32">
      <c r="A21" s="6">
        <f>AF21*A$13/23.3</f>
        <v>5</v>
      </c>
      <c r="B21" s="11">
        <f t="shared" ref="B21:B40" si="0">0.005+0.15/A$9+0.000035*A21^2/A$9</f>
        <v>9.0777027027027033E-3</v>
      </c>
      <c r="C21" s="21">
        <f t="shared" ref="C21:C40" si="1">A21/0.00001578283/60/A$13/PI()*B$16</f>
        <v>437.5528203530435</v>
      </c>
      <c r="D21" s="18">
        <f t="shared" ref="D21:D40" si="2">1/A$10*(A$7*B21+0.5*A$12*(A21*1.466667)^2*A$11)*(A21*1.466667)/550</f>
        <v>0.32200106958796892</v>
      </c>
      <c r="E21" s="18">
        <f>D21*0.746+F$16</f>
        <v>0.74021279791262484</v>
      </c>
      <c r="F21" s="18">
        <f>F$14/E21*I21</f>
        <v>20.318481445352326</v>
      </c>
      <c r="G21" s="12">
        <f t="shared" ref="G21:G40" si="3">F21*A21</f>
        <v>101.59240722676162</v>
      </c>
      <c r="H21" s="38">
        <f>E21/F$15</f>
        <v>1.5033975097746058E-2</v>
      </c>
      <c r="I21" s="74">
        <v>0.94</v>
      </c>
      <c r="J21" s="60">
        <f>0.5*(A$7/2.20462)*(A21*0.44704)^2*0.0002777778/1000/I21</f>
        <v>8.5384472502491996E-4</v>
      </c>
      <c r="K21" s="62">
        <f>J21/F$14</f>
        <v>5.3365295314057498E-5</v>
      </c>
      <c r="AF21" s="6">
        <v>5</v>
      </c>
    </row>
    <row r="22" spans="1:32">
      <c r="A22" s="6">
        <f t="shared" ref="A22:A40" si="4">AF22*A$13/23.3</f>
        <v>10</v>
      </c>
      <c r="B22" s="11">
        <f t="shared" si="0"/>
        <v>9.1486486486486492E-3</v>
      </c>
      <c r="C22" s="21">
        <f t="shared" si="1"/>
        <v>875.105640706087</v>
      </c>
      <c r="D22" s="18">
        <f t="shared" si="2"/>
        <v>0.69128667220793849</v>
      </c>
      <c r="E22" s="18">
        <f t="shared" ref="E22:E40" si="5">D22*0.746+F$16</f>
        <v>1.0156998574671221</v>
      </c>
      <c r="F22" s="18">
        <f t="shared" ref="F22:F40" si="6">F$14/E22*I22</f>
        <v>14.807523984010048</v>
      </c>
      <c r="G22" s="12">
        <f t="shared" si="3"/>
        <v>148.07523984010049</v>
      </c>
      <c r="H22" s="38">
        <f t="shared" ref="H22:H39" si="7">E22/F$15</f>
        <v>2.062921150107893E-2</v>
      </c>
      <c r="I22" s="86">
        <f>I21</f>
        <v>0.94</v>
      </c>
      <c r="J22" s="60">
        <f t="shared" ref="J22:J40" si="8">0.5*(A$7/2.20462)*(A22*0.44704)^2*0.0002777778/1000/I22</f>
        <v>3.4153789000996798E-3</v>
      </c>
      <c r="K22" s="62">
        <f t="shared" ref="K22:K40" si="9">J22/F$14</f>
        <v>2.1346118125622999E-4</v>
      </c>
      <c r="R22" s="33" t="s">
        <v>44</v>
      </c>
      <c r="X22" s="4" t="s">
        <v>45</v>
      </c>
      <c r="AF22" s="6">
        <v>10</v>
      </c>
    </row>
    <row r="23" spans="1:32">
      <c r="A23" s="6">
        <f t="shared" si="4"/>
        <v>15</v>
      </c>
      <c r="B23" s="11">
        <f t="shared" si="0"/>
        <v>9.266891891891893E-3</v>
      </c>
      <c r="C23" s="21">
        <f t="shared" si="1"/>
        <v>1312.6584610591308</v>
      </c>
      <c r="D23" s="18">
        <f t="shared" si="2"/>
        <v>1.1551413408919091</v>
      </c>
      <c r="E23" s="18">
        <f t="shared" si="5"/>
        <v>1.3617354403053641</v>
      </c>
      <c r="F23" s="18">
        <f t="shared" si="6"/>
        <v>11.044729802014505</v>
      </c>
      <c r="G23" s="12">
        <f t="shared" si="3"/>
        <v>165.67094703021758</v>
      </c>
      <c r="H23" s="38">
        <f t="shared" si="7"/>
        <v>2.7657312541745149E-2</v>
      </c>
      <c r="I23" s="86">
        <f t="shared" ref="I23:I40" si="10">I22</f>
        <v>0.94</v>
      </c>
      <c r="J23" s="60">
        <f t="shared" si="8"/>
        <v>7.6846025252242794E-3</v>
      </c>
      <c r="K23" s="62">
        <f t="shared" si="9"/>
        <v>4.8028765782651747E-4</v>
      </c>
      <c r="R23" s="10" t="s">
        <v>54</v>
      </c>
      <c r="AF23" s="6">
        <v>15</v>
      </c>
    </row>
    <row r="24" spans="1:32">
      <c r="A24" s="6">
        <f t="shared" si="4"/>
        <v>20</v>
      </c>
      <c r="B24" s="11">
        <f t="shared" si="0"/>
        <v>9.4324324324324329E-3</v>
      </c>
      <c r="C24" s="21">
        <f t="shared" si="1"/>
        <v>1750.211281412174</v>
      </c>
      <c r="D24" s="18">
        <f t="shared" si="2"/>
        <v>1.7608496086718812</v>
      </c>
      <c r="E24" s="18">
        <f t="shared" si="5"/>
        <v>1.8135938080692233</v>
      </c>
      <c r="F24" s="18">
        <f t="shared" si="6"/>
        <v>8.2929264166444128</v>
      </c>
      <c r="G24" s="12">
        <f t="shared" si="3"/>
        <v>165.85852833288826</v>
      </c>
      <c r="H24" s="38">
        <f t="shared" si="7"/>
        <v>3.6834710538411392E-2</v>
      </c>
      <c r="I24" s="86">
        <f t="shared" si="10"/>
        <v>0.94</v>
      </c>
      <c r="J24" s="60">
        <f t="shared" si="8"/>
        <v>1.3661515600398719E-2</v>
      </c>
      <c r="K24" s="62">
        <f t="shared" si="9"/>
        <v>8.5384472502491996E-4</v>
      </c>
      <c r="R24" s="10" t="s">
        <v>55</v>
      </c>
      <c r="X24" s="34" t="s">
        <v>46</v>
      </c>
      <c r="AF24" s="6">
        <v>20</v>
      </c>
    </row>
    <row r="25" spans="1:32">
      <c r="A25" s="6">
        <f t="shared" si="4"/>
        <v>25</v>
      </c>
      <c r="B25" s="11">
        <f t="shared" si="0"/>
        <v>9.6452702702702706E-3</v>
      </c>
      <c r="C25" s="21">
        <f t="shared" si="1"/>
        <v>2187.7641017652177</v>
      </c>
      <c r="D25" s="18">
        <f t="shared" si="2"/>
        <v>2.5556960085798552</v>
      </c>
      <c r="E25" s="18">
        <f t="shared" si="5"/>
        <v>2.4065492224005718</v>
      </c>
      <c r="F25" s="18">
        <f t="shared" si="6"/>
        <v>6.2496124575409082</v>
      </c>
      <c r="G25" s="12">
        <f t="shared" si="3"/>
        <v>156.2403114385227</v>
      </c>
      <c r="H25" s="38">
        <f t="shared" si="7"/>
        <v>4.8877837809744334E-2</v>
      </c>
      <c r="I25" s="86">
        <f t="shared" si="10"/>
        <v>0.94</v>
      </c>
      <c r="J25" s="60">
        <f t="shared" si="8"/>
        <v>2.1346118125623006E-2</v>
      </c>
      <c r="K25" s="62">
        <f t="shared" si="9"/>
        <v>1.3341323828514379E-3</v>
      </c>
      <c r="R25" s="10" t="s">
        <v>56</v>
      </c>
      <c r="X25" s="36" t="s">
        <v>47</v>
      </c>
      <c r="AF25" s="6">
        <v>25</v>
      </c>
    </row>
    <row r="26" spans="1:32">
      <c r="A26" s="6">
        <f t="shared" si="4"/>
        <v>30</v>
      </c>
      <c r="B26" s="11">
        <f t="shared" si="0"/>
        <v>9.9054054054054062E-3</v>
      </c>
      <c r="C26" s="21">
        <f t="shared" si="1"/>
        <v>2625.3169221182616</v>
      </c>
      <c r="D26" s="18">
        <f t="shared" si="2"/>
        <v>3.586965073647832</v>
      </c>
      <c r="E26" s="78">
        <f t="shared" si="5"/>
        <v>3.1758759449412826</v>
      </c>
      <c r="F26" s="18">
        <f t="shared" si="6"/>
        <v>4.7357013500343337</v>
      </c>
      <c r="G26" s="12">
        <f t="shared" si="3"/>
        <v>142.07104050103001</v>
      </c>
      <c r="H26" s="38">
        <f t="shared" si="7"/>
        <v>6.4503126674410646E-2</v>
      </c>
      <c r="I26" s="86">
        <f t="shared" si="10"/>
        <v>0.94</v>
      </c>
      <c r="J26" s="60">
        <f t="shared" si="8"/>
        <v>3.0738410100897118E-2</v>
      </c>
      <c r="K26" s="62">
        <f t="shared" si="9"/>
        <v>1.9211506313060699E-3</v>
      </c>
      <c r="R26" s="10" t="s">
        <v>57</v>
      </c>
      <c r="X26" s="35" t="s">
        <v>48</v>
      </c>
      <c r="AF26" s="6">
        <v>30</v>
      </c>
    </row>
    <row r="27" spans="1:32">
      <c r="A27" s="6">
        <f t="shared" si="4"/>
        <v>35</v>
      </c>
      <c r="B27" s="11">
        <f t="shared" si="0"/>
        <v>1.021283783783784E-2</v>
      </c>
      <c r="C27" s="21">
        <f t="shared" si="1"/>
        <v>3062.8697424713041</v>
      </c>
      <c r="D27" s="18">
        <f t="shared" si="2"/>
        <v>4.9019413369078135</v>
      </c>
      <c r="E27" s="18">
        <f t="shared" si="5"/>
        <v>4.1568482373332287</v>
      </c>
      <c r="F27" s="18">
        <f t="shared" si="6"/>
        <v>3.6181258350794914</v>
      </c>
      <c r="G27" s="12">
        <f t="shared" si="3"/>
        <v>126.6344042277822</v>
      </c>
      <c r="H27" s="38">
        <f t="shared" si="7"/>
        <v>8.4427009451077034E-2</v>
      </c>
      <c r="I27" s="86">
        <f t="shared" si="10"/>
        <v>0.94</v>
      </c>
      <c r="J27" s="60">
        <f t="shared" si="8"/>
        <v>4.1838391526221076E-2</v>
      </c>
      <c r="K27" s="62">
        <f t="shared" si="9"/>
        <v>2.6148994703888173E-3</v>
      </c>
      <c r="R27" s="10" t="s">
        <v>58</v>
      </c>
      <c r="X27" s="35" t="s">
        <v>49</v>
      </c>
      <c r="AF27" s="6">
        <v>35</v>
      </c>
    </row>
    <row r="28" spans="1:32">
      <c r="A28" s="6">
        <f t="shared" si="4"/>
        <v>40</v>
      </c>
      <c r="B28" s="11">
        <f t="shared" si="0"/>
        <v>1.0567567567567569E-2</v>
      </c>
      <c r="C28" s="21">
        <f t="shared" si="1"/>
        <v>3500.422562824348</v>
      </c>
      <c r="D28" s="18">
        <f t="shared" si="2"/>
        <v>6.5479093313917973</v>
      </c>
      <c r="E28" s="18">
        <f t="shared" si="5"/>
        <v>5.3847403612182809</v>
      </c>
      <c r="F28" s="18">
        <f t="shared" si="6"/>
        <v>2.7930780299678637</v>
      </c>
      <c r="G28" s="12">
        <f t="shared" si="3"/>
        <v>111.72312119871455</v>
      </c>
      <c r="H28" s="38">
        <f t="shared" si="7"/>
        <v>0.10936591845841014</v>
      </c>
      <c r="I28" s="86">
        <f t="shared" si="10"/>
        <v>0.94</v>
      </c>
      <c r="J28" s="60">
        <f t="shared" si="8"/>
        <v>5.4646062401594878E-2</v>
      </c>
      <c r="K28" s="62">
        <f t="shared" si="9"/>
        <v>3.4153789000996798E-3</v>
      </c>
      <c r="AF28" s="6">
        <v>40</v>
      </c>
    </row>
    <row r="29" spans="1:32">
      <c r="A29" s="6">
        <f t="shared" si="4"/>
        <v>45</v>
      </c>
      <c r="B29" s="11">
        <f t="shared" si="0"/>
        <v>1.0969594594594595E-2</v>
      </c>
      <c r="C29" s="21">
        <f t="shared" si="1"/>
        <v>3937.9753831773919</v>
      </c>
      <c r="D29" s="18">
        <f t="shared" si="2"/>
        <v>8.5721535901317818</v>
      </c>
      <c r="E29" s="18">
        <f t="shared" si="5"/>
        <v>6.8948265782383089</v>
      </c>
      <c r="F29" s="18">
        <f t="shared" si="6"/>
        <v>2.1813456552293529</v>
      </c>
      <c r="G29" s="12">
        <f t="shared" si="3"/>
        <v>98.160554485320873</v>
      </c>
      <c r="H29" s="38">
        <f t="shared" si="7"/>
        <v>0.14003628601507656</v>
      </c>
      <c r="I29" s="86">
        <f t="shared" si="10"/>
        <v>0.94</v>
      </c>
      <c r="J29" s="60">
        <f t="shared" si="8"/>
        <v>6.9161422727018529E-2</v>
      </c>
      <c r="K29" s="62">
        <f t="shared" si="9"/>
        <v>4.3225889204386581E-3</v>
      </c>
      <c r="R29" s="10" t="s">
        <v>60</v>
      </c>
      <c r="X29" s="4" t="s">
        <v>50</v>
      </c>
      <c r="AF29" s="6">
        <v>45</v>
      </c>
    </row>
    <row r="30" spans="1:32">
      <c r="A30" s="6">
        <f t="shared" si="4"/>
        <v>50</v>
      </c>
      <c r="B30" s="11">
        <f t="shared" si="0"/>
        <v>1.141891891891892E-2</v>
      </c>
      <c r="C30" s="21">
        <f t="shared" si="1"/>
        <v>4375.5282035304353</v>
      </c>
      <c r="D30" s="18">
        <f t="shared" si="2"/>
        <v>11.021958646159778</v>
      </c>
      <c r="E30" s="18">
        <f t="shared" si="5"/>
        <v>8.7223811500351935</v>
      </c>
      <c r="F30" s="18">
        <f t="shared" si="6"/>
        <v>1.7242997916846725</v>
      </c>
      <c r="G30" s="12">
        <f t="shared" si="3"/>
        <v>86.214989584233621</v>
      </c>
      <c r="H30" s="38">
        <f t="shared" si="7"/>
        <v>0.17715454443974316</v>
      </c>
      <c r="I30" s="86">
        <f t="shared" si="10"/>
        <v>0.94</v>
      </c>
      <c r="J30" s="60">
        <f t="shared" si="8"/>
        <v>8.5384472502492023E-2</v>
      </c>
      <c r="K30" s="62">
        <f t="shared" si="9"/>
        <v>5.3365295314057514E-3</v>
      </c>
      <c r="R30" s="10" t="s">
        <v>61</v>
      </c>
      <c r="AF30" s="6">
        <v>50</v>
      </c>
    </row>
    <row r="31" spans="1:32">
      <c r="A31" s="23">
        <f t="shared" si="4"/>
        <v>55</v>
      </c>
      <c r="B31" s="24">
        <f t="shared" si="0"/>
        <v>1.1915540540540542E-2</v>
      </c>
      <c r="C31" s="25">
        <f t="shared" si="1"/>
        <v>4813.0810238834783</v>
      </c>
      <c r="D31" s="26">
        <f t="shared" si="2"/>
        <v>13.944609032507778</v>
      </c>
      <c r="E31" s="26">
        <f t="shared" si="5"/>
        <v>10.902678338250801</v>
      </c>
      <c r="F31" s="26">
        <f t="shared" si="6"/>
        <v>1.3794775497717728</v>
      </c>
      <c r="G31" s="27">
        <f t="shared" si="3"/>
        <v>75.871265237447503</v>
      </c>
      <c r="H31" s="38">
        <f t="shared" si="7"/>
        <v>0.22143712605107649</v>
      </c>
      <c r="I31" s="86">
        <f t="shared" si="10"/>
        <v>0.94</v>
      </c>
      <c r="J31" s="60">
        <f t="shared" si="8"/>
        <v>0.10331521172801532</v>
      </c>
      <c r="K31" s="62">
        <f t="shared" si="9"/>
        <v>6.4572007330009574E-3</v>
      </c>
      <c r="X31" s="36" t="s">
        <v>51</v>
      </c>
      <c r="AF31" s="23">
        <v>55</v>
      </c>
    </row>
    <row r="32" spans="1:32">
      <c r="A32" s="6">
        <f t="shared" si="4"/>
        <v>60</v>
      </c>
      <c r="B32" s="11">
        <f t="shared" si="0"/>
        <v>1.2459459459459461E-2</v>
      </c>
      <c r="C32" s="21">
        <f t="shared" si="1"/>
        <v>5250.6338442365231</v>
      </c>
      <c r="D32" s="18">
        <f t="shared" si="2"/>
        <v>17.387389282207781</v>
      </c>
      <c r="E32" s="18">
        <f t="shared" si="5"/>
        <v>13.470992404527005</v>
      </c>
      <c r="F32" s="18">
        <f t="shared" si="6"/>
        <v>1.1164730517512371</v>
      </c>
      <c r="G32" s="12">
        <f t="shared" si="3"/>
        <v>66.988383105074234</v>
      </c>
      <c r="H32" s="38">
        <f t="shared" si="7"/>
        <v>0.27360046316774322</v>
      </c>
      <c r="I32" s="86">
        <f t="shared" si="10"/>
        <v>0.94</v>
      </c>
      <c r="J32" s="60">
        <f t="shared" si="8"/>
        <v>0.12295364040358847</v>
      </c>
      <c r="K32" s="62">
        <f t="shared" si="9"/>
        <v>7.6846025252242794E-3</v>
      </c>
      <c r="X32" s="35" t="s">
        <v>52</v>
      </c>
      <c r="AF32" s="6">
        <v>60</v>
      </c>
    </row>
    <row r="33" spans="1:32">
      <c r="A33" s="6">
        <f t="shared" si="4"/>
        <v>65</v>
      </c>
      <c r="B33" s="11">
        <f t="shared" si="0"/>
        <v>1.3050675675675676E-2</v>
      </c>
      <c r="C33" s="21">
        <f t="shared" si="1"/>
        <v>5688.186664589567</v>
      </c>
      <c r="D33" s="18">
        <f t="shared" si="2"/>
        <v>21.397583928291795</v>
      </c>
      <c r="E33" s="18">
        <f t="shared" si="5"/>
        <v>16.462597610505679</v>
      </c>
      <c r="F33" s="18">
        <f t="shared" si="6"/>
        <v>0.91358607893095545</v>
      </c>
      <c r="G33" s="12">
        <f t="shared" si="3"/>
        <v>59.383095130512103</v>
      </c>
      <c r="H33" s="38">
        <f t="shared" si="7"/>
        <v>0.33436098810841008</v>
      </c>
      <c r="I33" s="86">
        <f t="shared" si="10"/>
        <v>0.94</v>
      </c>
      <c r="J33" s="60">
        <f t="shared" si="8"/>
        <v>0.14429975852921151</v>
      </c>
      <c r="K33" s="62">
        <f t="shared" si="9"/>
        <v>9.0187349080757193E-3</v>
      </c>
      <c r="X33" s="10"/>
      <c r="AF33" s="6">
        <v>65</v>
      </c>
    </row>
    <row r="34" spans="1:32">
      <c r="A34" s="6">
        <f t="shared" si="4"/>
        <v>70</v>
      </c>
      <c r="B34" s="11">
        <f t="shared" si="0"/>
        <v>1.368918918918919E-2</v>
      </c>
      <c r="C34" s="21">
        <f t="shared" si="1"/>
        <v>6125.7394849426082</v>
      </c>
      <c r="D34" s="18">
        <f t="shared" si="2"/>
        <v>26.022477503791812</v>
      </c>
      <c r="E34" s="18">
        <f t="shared" si="5"/>
        <v>19.912768217828692</v>
      </c>
      <c r="F34" s="18">
        <f t="shared" si="6"/>
        <v>0.75529428331988979</v>
      </c>
      <c r="G34" s="12">
        <f t="shared" si="3"/>
        <v>52.870599832392287</v>
      </c>
      <c r="H34" s="38">
        <f t="shared" si="7"/>
        <v>0.40443513319174368</v>
      </c>
      <c r="I34" s="86">
        <f t="shared" si="10"/>
        <v>0.94</v>
      </c>
      <c r="J34" s="60">
        <f t="shared" si="8"/>
        <v>0.1673535661048843</v>
      </c>
      <c r="K34" s="62">
        <f t="shared" si="9"/>
        <v>1.0459597881555269E-2</v>
      </c>
      <c r="X34" s="10" t="s">
        <v>53</v>
      </c>
      <c r="AF34" s="6">
        <v>70</v>
      </c>
    </row>
    <row r="35" spans="1:32">
      <c r="A35" s="6">
        <f t="shared" si="4"/>
        <v>75</v>
      </c>
      <c r="B35" s="11">
        <f t="shared" si="0"/>
        <v>1.4375000000000001E-2</v>
      </c>
      <c r="C35" s="21">
        <f t="shared" si="1"/>
        <v>6563.292305295653</v>
      </c>
      <c r="D35" s="18">
        <f t="shared" si="2"/>
        <v>31.309354541739832</v>
      </c>
      <c r="E35" s="18">
        <f t="shared" si="5"/>
        <v>23.856778488137916</v>
      </c>
      <c r="F35" s="18">
        <f t="shared" si="6"/>
        <v>0.63042879018548958</v>
      </c>
      <c r="G35" s="12">
        <f t="shared" si="3"/>
        <v>47.282159263911716</v>
      </c>
      <c r="H35" s="38">
        <f t="shared" si="7"/>
        <v>0.4845393307364107</v>
      </c>
      <c r="I35" s="86">
        <f t="shared" si="10"/>
        <v>0.94</v>
      </c>
      <c r="J35" s="60">
        <f t="shared" si="8"/>
        <v>0.192115063130607</v>
      </c>
      <c r="K35" s="62">
        <f t="shared" si="9"/>
        <v>1.2007191445662938E-2</v>
      </c>
      <c r="AF35" s="6">
        <v>75</v>
      </c>
    </row>
    <row r="36" spans="1:32">
      <c r="A36" s="6">
        <f t="shared" si="4"/>
        <v>80</v>
      </c>
      <c r="B36" s="11">
        <f t="shared" si="0"/>
        <v>1.5108108108108108E-2</v>
      </c>
      <c r="C36" s="21">
        <f t="shared" si="1"/>
        <v>7000.845125648696</v>
      </c>
      <c r="D36" s="18">
        <f t="shared" si="2"/>
        <v>37.305499575167872</v>
      </c>
      <c r="E36" s="18">
        <f t="shared" si="5"/>
        <v>28.329902683075233</v>
      </c>
      <c r="F36" s="18">
        <f t="shared" si="6"/>
        <v>0.53088781024952669</v>
      </c>
      <c r="G36" s="12">
        <f t="shared" si="3"/>
        <v>42.471024819962139</v>
      </c>
      <c r="H36" s="38">
        <f t="shared" si="7"/>
        <v>0.57539001306107795</v>
      </c>
      <c r="I36" s="86">
        <f t="shared" si="10"/>
        <v>0.94</v>
      </c>
      <c r="J36" s="60">
        <f t="shared" si="8"/>
        <v>0.21858424960637951</v>
      </c>
      <c r="K36" s="62">
        <f t="shared" si="9"/>
        <v>1.3661515600398719E-2</v>
      </c>
      <c r="X36" s="4" t="s">
        <v>10</v>
      </c>
      <c r="AF36" s="6">
        <v>80</v>
      </c>
    </row>
    <row r="37" spans="1:32">
      <c r="A37" s="28">
        <f t="shared" si="4"/>
        <v>85</v>
      </c>
      <c r="B37" s="29">
        <f t="shared" si="0"/>
        <v>1.5888513513513513E-2</v>
      </c>
      <c r="C37" s="30">
        <f t="shared" si="1"/>
        <v>7438.3979460017408</v>
      </c>
      <c r="D37" s="31">
        <f t="shared" si="2"/>
        <v>44.058197137107911</v>
      </c>
      <c r="E37" s="31">
        <f t="shared" si="5"/>
        <v>33.367415064282504</v>
      </c>
      <c r="F37" s="31">
        <f t="shared" si="6"/>
        <v>0.45073914089615147</v>
      </c>
      <c r="G37" s="32">
        <f t="shared" si="3"/>
        <v>38.312826976172872</v>
      </c>
      <c r="H37" s="38">
        <f t="shared" si="7"/>
        <v>0.67770361248441191</v>
      </c>
      <c r="I37" s="86">
        <f t="shared" si="10"/>
        <v>0.94</v>
      </c>
      <c r="J37" s="60">
        <f t="shared" si="8"/>
        <v>0.24676112553220184</v>
      </c>
      <c r="K37" s="62">
        <f t="shared" si="9"/>
        <v>1.5422570345762615E-2</v>
      </c>
      <c r="AF37" s="28">
        <v>85</v>
      </c>
    </row>
    <row r="38" spans="1:32">
      <c r="A38" s="28">
        <f t="shared" si="4"/>
        <v>90</v>
      </c>
      <c r="B38" s="29">
        <f t="shared" si="0"/>
        <v>1.6716216216216218E-2</v>
      </c>
      <c r="C38" s="30">
        <f t="shared" si="1"/>
        <v>7875.9507663547838</v>
      </c>
      <c r="D38" s="31">
        <f t="shared" si="2"/>
        <v>51.614731760591944</v>
      </c>
      <c r="E38" s="31">
        <f t="shared" si="5"/>
        <v>39.004589893401587</v>
      </c>
      <c r="F38" s="31">
        <f t="shared" si="6"/>
        <v>0.38559564505366889</v>
      </c>
      <c r="G38" s="32">
        <f t="shared" si="3"/>
        <v>34.703608054830198</v>
      </c>
      <c r="H38" s="38">
        <f t="shared" si="7"/>
        <v>0.79219656132507899</v>
      </c>
      <c r="I38" s="86">
        <f t="shared" si="10"/>
        <v>0.94</v>
      </c>
      <c r="J38" s="60">
        <f t="shared" si="8"/>
        <v>0.27664569090807412</v>
      </c>
      <c r="K38" s="62">
        <f t="shared" si="9"/>
        <v>1.7290355681754632E-2</v>
      </c>
      <c r="AF38" s="28">
        <v>90</v>
      </c>
    </row>
    <row r="39" spans="1:32">
      <c r="A39" s="28">
        <f t="shared" si="4"/>
        <v>95</v>
      </c>
      <c r="B39" s="29">
        <f t="shared" si="0"/>
        <v>1.7591216216216218E-2</v>
      </c>
      <c r="C39" s="30">
        <f t="shared" si="1"/>
        <v>8313.5035867078259</v>
      </c>
      <c r="D39" s="31">
        <f t="shared" si="2"/>
        <v>60.02238797865202</v>
      </c>
      <c r="E39" s="31">
        <f t="shared" si="5"/>
        <v>45.276701432074404</v>
      </c>
      <c r="F39" s="31">
        <f t="shared" si="6"/>
        <v>0.33217967573374357</v>
      </c>
      <c r="G39" s="32">
        <f t="shared" si="3"/>
        <v>31.55706919470564</v>
      </c>
      <c r="H39" s="38">
        <f t="shared" si="7"/>
        <v>0.91958529190174687</v>
      </c>
      <c r="I39" s="86">
        <f t="shared" si="10"/>
        <v>0.94</v>
      </c>
      <c r="J39" s="60">
        <f t="shared" si="8"/>
        <v>0.30823794573399621</v>
      </c>
      <c r="K39" s="62">
        <f t="shared" si="9"/>
        <v>1.9264871608374763E-2</v>
      </c>
      <c r="AF39" s="28">
        <v>95</v>
      </c>
    </row>
    <row r="40" spans="1:32">
      <c r="A40" s="28">
        <f t="shared" si="4"/>
        <v>98</v>
      </c>
      <c r="B40" s="29">
        <f t="shared" si="0"/>
        <v>1.8138918918918921E-2</v>
      </c>
      <c r="C40" s="39">
        <f t="shared" si="1"/>
        <v>8576.0352789196531</v>
      </c>
      <c r="D40" s="31">
        <f t="shared" si="2"/>
        <v>65.495190440625862</v>
      </c>
      <c r="E40" s="31">
        <f t="shared" si="5"/>
        <v>49.359412068706895</v>
      </c>
      <c r="F40" s="31">
        <f t="shared" si="6"/>
        <v>0.30470379142816262</v>
      </c>
      <c r="G40" s="32">
        <f t="shared" si="3"/>
        <v>29.860971559959935</v>
      </c>
      <c r="H40" s="38">
        <f>E40/F$15</f>
        <v>1.0025065413255929</v>
      </c>
      <c r="I40" s="86">
        <f t="shared" si="10"/>
        <v>0.94</v>
      </c>
      <c r="J40" s="60">
        <f t="shared" si="8"/>
        <v>0.32801298956557323</v>
      </c>
      <c r="K40" s="62">
        <f t="shared" si="9"/>
        <v>2.0500811847848327E-2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xl/worksheets/sheet9.xml><?xml version="1.0" encoding="utf-8"?>
<worksheet xmlns="http://schemas.openxmlformats.org/spreadsheetml/2006/main" xmlns:r="http://schemas.openxmlformats.org/officeDocument/2006/relationships">
  <dimension ref="A1:AF440"/>
  <sheetViews>
    <sheetView workbookViewId="0">
      <pane ySplit="1" topLeftCell="A2" activePane="bottomLeft" state="frozenSplit"/>
      <selection pane="bottomLeft" activeCell="A2" sqref="A2"/>
    </sheetView>
  </sheetViews>
  <sheetFormatPr defaultRowHeight="12.75"/>
  <cols>
    <col min="1" max="1" width="10.7109375" bestFit="1" customWidth="1"/>
    <col min="2" max="8" width="6.42578125" customWidth="1"/>
    <col min="9" max="9" width="6.5703125" customWidth="1"/>
    <col min="10" max="10" width="7.85546875" customWidth="1"/>
    <col min="11" max="11" width="5.5703125" customWidth="1"/>
    <col min="12" max="12" width="4.7109375" customWidth="1"/>
    <col min="13" max="16" width="4.5703125" customWidth="1"/>
    <col min="17" max="17" width="4.7109375" customWidth="1"/>
    <col min="18" max="18" width="5.28515625" customWidth="1"/>
    <col min="19" max="19" width="5" customWidth="1"/>
    <col min="20" max="26" width="6.42578125" customWidth="1"/>
    <col min="27" max="36" width="7" customWidth="1"/>
  </cols>
  <sheetData>
    <row r="1" spans="1:24">
      <c r="A1" s="4" t="s">
        <v>64</v>
      </c>
    </row>
    <row r="2" spans="1:24">
      <c r="A2" s="43">
        <v>62.4</v>
      </c>
      <c r="B2" t="s">
        <v>6</v>
      </c>
      <c r="V2" s="3" t="s">
        <v>69</v>
      </c>
      <c r="X2" s="41" t="s">
        <v>75</v>
      </c>
    </row>
    <row r="3" spans="1:24">
      <c r="A3" s="43">
        <v>63.6</v>
      </c>
      <c r="B3" t="s">
        <v>7</v>
      </c>
      <c r="V3" s="3"/>
    </row>
    <row r="4" spans="1:24">
      <c r="A4" s="43">
        <v>6.1</v>
      </c>
      <c r="B4" t="s">
        <v>8</v>
      </c>
      <c r="V4" s="3"/>
    </row>
    <row r="5" spans="1:24">
      <c r="A5" s="46">
        <v>0.93100000000000005</v>
      </c>
      <c r="B5" s="41" t="s">
        <v>71</v>
      </c>
      <c r="V5" s="3"/>
    </row>
    <row r="6" spans="1:24" ht="14.25">
      <c r="A6" s="45">
        <f>(((A2/12)*(A3/12))-((A4/12)*(A2/12)))*A5</f>
        <v>23.197416666666665</v>
      </c>
      <c r="B6" t="s">
        <v>18</v>
      </c>
      <c r="V6" s="3"/>
    </row>
    <row r="7" spans="1:24">
      <c r="A7" s="43">
        <v>2550</v>
      </c>
      <c r="B7" t="s">
        <v>9</v>
      </c>
      <c r="V7" s="3"/>
    </row>
    <row r="8" spans="1:24">
      <c r="A8" s="44">
        <v>0.35</v>
      </c>
      <c r="B8" s="41" t="s">
        <v>72</v>
      </c>
      <c r="V8" s="3"/>
    </row>
    <row r="9" spans="1:24">
      <c r="A9" s="6">
        <v>51</v>
      </c>
      <c r="B9" s="10" t="s">
        <v>17</v>
      </c>
      <c r="V9" s="3"/>
    </row>
    <row r="10" spans="1:24">
      <c r="A10" s="6">
        <v>0.98</v>
      </c>
      <c r="B10" s="10" t="s">
        <v>19</v>
      </c>
      <c r="V10" s="3"/>
    </row>
    <row r="11" spans="1:24">
      <c r="A11" s="42">
        <f>A$8*A$6</f>
        <v>8.1190958333333327</v>
      </c>
      <c r="B11" s="5" t="s">
        <v>4</v>
      </c>
      <c r="V11" s="3"/>
    </row>
    <row r="12" spans="1:24">
      <c r="A12" s="37">
        <v>2.3770000000000002E-3</v>
      </c>
      <c r="B12" s="41" t="s">
        <v>59</v>
      </c>
      <c r="V12" s="2"/>
      <c r="X12" s="3"/>
    </row>
    <row r="13" spans="1:24">
      <c r="A13" s="47">
        <v>23.3</v>
      </c>
      <c r="B13" s="41" t="s">
        <v>70</v>
      </c>
      <c r="R13" s="2"/>
      <c r="T13" s="1"/>
      <c r="V13" s="2"/>
      <c r="X13" s="3"/>
    </row>
    <row r="14" spans="1:24">
      <c r="E14" s="41" t="s">
        <v>79</v>
      </c>
      <c r="F14" s="4">
        <v>16</v>
      </c>
      <c r="G14" s="41" t="s">
        <v>76</v>
      </c>
      <c r="V14" s="2"/>
    </row>
    <row r="15" spans="1:24">
      <c r="A15" t="s">
        <v>33</v>
      </c>
      <c r="D15">
        <v>66</v>
      </c>
      <c r="E15" t="s">
        <v>62</v>
      </c>
      <c r="F15">
        <f>D15*0.746</f>
        <v>49.235999999999997</v>
      </c>
      <c r="G15" t="s">
        <v>34</v>
      </c>
      <c r="T15" t="s">
        <v>41</v>
      </c>
      <c r="V15" s="2"/>
    </row>
    <row r="16" spans="1:24">
      <c r="A16" s="10" t="s">
        <v>37</v>
      </c>
      <c r="B16" s="4">
        <v>7.0650000000000004</v>
      </c>
      <c r="E16" s="3" t="s">
        <v>118</v>
      </c>
      <c r="F16" s="4">
        <v>0.5</v>
      </c>
      <c r="G16" t="s">
        <v>34</v>
      </c>
      <c r="T16" t="s">
        <v>42</v>
      </c>
      <c r="V16" s="2"/>
    </row>
    <row r="17" spans="1:32">
      <c r="A17" s="10" t="s">
        <v>38</v>
      </c>
      <c r="V17" s="2"/>
    </row>
    <row r="18" spans="1:32">
      <c r="A18" s="22" t="s">
        <v>39</v>
      </c>
      <c r="V18" s="2"/>
    </row>
    <row r="19" spans="1:32" ht="14.25">
      <c r="A19" s="4" t="s">
        <v>40</v>
      </c>
      <c r="Q19" t="s">
        <v>5</v>
      </c>
      <c r="S19" s="10">
        <v>24.052</v>
      </c>
      <c r="T19" s="10" t="s">
        <v>43</v>
      </c>
    </row>
    <row r="20" spans="1:32" ht="23.25" thickBot="1">
      <c r="A20" s="5" t="s">
        <v>2</v>
      </c>
      <c r="B20" t="s">
        <v>3</v>
      </c>
      <c r="C20" s="5" t="s">
        <v>11</v>
      </c>
      <c r="D20" s="5" t="s">
        <v>12</v>
      </c>
      <c r="E20" s="20" t="s">
        <v>34</v>
      </c>
      <c r="F20" s="20" t="s">
        <v>35</v>
      </c>
      <c r="G20" s="16" t="s">
        <v>36</v>
      </c>
      <c r="H20" s="20" t="s">
        <v>116</v>
      </c>
      <c r="I20" s="20" t="s">
        <v>117</v>
      </c>
      <c r="J20" s="59" t="s">
        <v>77</v>
      </c>
      <c r="K20" s="61" t="s">
        <v>78</v>
      </c>
    </row>
    <row r="21" spans="1:32">
      <c r="A21" s="6">
        <f>AF21*A$13/23.3</f>
        <v>5</v>
      </c>
      <c r="B21" s="11">
        <f t="shared" ref="B21:B40" si="0">0.005+0.15/A$9+0.000035*A21^2/A$9</f>
        <v>7.9583333333333346E-3</v>
      </c>
      <c r="C21" s="21">
        <f t="shared" ref="C21:C40" si="1">A21/0.00001578283/60/A$13/PI()*B$16</f>
        <v>509.61270619753589</v>
      </c>
      <c r="D21" s="18">
        <f t="shared" ref="D21:D40" si="2">1/A$10*(A$7*B21+0.5*A$12*(A21*1.466667)^2*A$11)*(A21*1.466667)/550</f>
        <v>0.28316579692650878</v>
      </c>
      <c r="E21" s="18">
        <f>D21*0.746+F$16</f>
        <v>0.71124168450717562</v>
      </c>
      <c r="F21" s="18">
        <f>F$14/E21*I21</f>
        <v>21.146117174531639</v>
      </c>
      <c r="G21" s="12">
        <f t="shared" ref="G21:G40" si="3">F21*A21</f>
        <v>105.7305858726582</v>
      </c>
      <c r="H21" s="38">
        <f>E21/F$15</f>
        <v>1.4445561875602723E-2</v>
      </c>
      <c r="I21" s="74">
        <v>0.94</v>
      </c>
      <c r="J21" s="60">
        <f>0.5*(A$7/2.20462)*(A21*0.44704)^2*0.0002777778/1000/I21</f>
        <v>8.5384472502491996E-4</v>
      </c>
      <c r="K21" s="62">
        <f>J21/F$14</f>
        <v>5.3365295314057498E-5</v>
      </c>
      <c r="AF21" s="6">
        <v>5</v>
      </c>
    </row>
    <row r="22" spans="1:32">
      <c r="A22" s="6">
        <f t="shared" ref="A22:A40" si="4">AF22*A$13/23.3</f>
        <v>10</v>
      </c>
      <c r="B22" s="11">
        <f t="shared" si="0"/>
        <v>8.0098039215686281E-3</v>
      </c>
      <c r="C22" s="21">
        <f t="shared" si="1"/>
        <v>1019.2254123950718</v>
      </c>
      <c r="D22" s="18">
        <f t="shared" si="2"/>
        <v>0.61226477522654144</v>
      </c>
      <c r="E22" s="18">
        <f t="shared" ref="E22:E40" si="5">D22*0.746+F$16</f>
        <v>0.9567495223189999</v>
      </c>
      <c r="F22" s="18">
        <f t="shared" ref="F22:F40" si="6">F$14/E22*I22</f>
        <v>15.719892875980298</v>
      </c>
      <c r="G22" s="12">
        <f t="shared" si="3"/>
        <v>157.19892875980298</v>
      </c>
      <c r="H22" s="38">
        <f t="shared" ref="H22:H39" si="7">E22/F$15</f>
        <v>1.9431910031663821E-2</v>
      </c>
      <c r="I22" s="86">
        <f>I21</f>
        <v>0.94</v>
      </c>
      <c r="J22" s="60">
        <f t="shared" ref="J22:J40" si="8">0.5*(A$7/2.20462)*(A22*0.44704)^2*0.0002777778/1000/I22</f>
        <v>3.4153789000996798E-3</v>
      </c>
      <c r="K22" s="62">
        <f t="shared" ref="K22:K40" si="9">J22/F$14</f>
        <v>2.1346118125622999E-4</v>
      </c>
      <c r="R22" s="33" t="s">
        <v>44</v>
      </c>
      <c r="X22" s="4" t="s">
        <v>45</v>
      </c>
      <c r="AF22" s="6">
        <v>10</v>
      </c>
    </row>
    <row r="23" spans="1:32">
      <c r="A23" s="6">
        <f t="shared" si="4"/>
        <v>15</v>
      </c>
      <c r="B23" s="11">
        <f t="shared" si="0"/>
        <v>8.0955882352941183E-3</v>
      </c>
      <c r="C23" s="21">
        <f t="shared" si="1"/>
        <v>1528.838118592608</v>
      </c>
      <c r="D23" s="18">
        <f t="shared" si="2"/>
        <v>1.0332301162736219</v>
      </c>
      <c r="E23" s="18">
        <f t="shared" si="5"/>
        <v>1.2707896667401219</v>
      </c>
      <c r="F23" s="18">
        <f t="shared" si="6"/>
        <v>11.835160761561101</v>
      </c>
      <c r="G23" s="12">
        <f t="shared" si="3"/>
        <v>177.52741142341651</v>
      </c>
      <c r="H23" s="38">
        <f t="shared" si="7"/>
        <v>2.5810172774801406E-2</v>
      </c>
      <c r="I23" s="86">
        <f t="shared" ref="I23:I40" si="10">I22</f>
        <v>0.94</v>
      </c>
      <c r="J23" s="60">
        <f t="shared" si="8"/>
        <v>7.6846025252242794E-3</v>
      </c>
      <c r="K23" s="62">
        <f t="shared" si="9"/>
        <v>4.8028765782651747E-4</v>
      </c>
      <c r="R23" s="10" t="s">
        <v>54</v>
      </c>
      <c r="AF23" s="6">
        <v>15</v>
      </c>
    </row>
    <row r="24" spans="1:32">
      <c r="A24" s="6">
        <f t="shared" si="4"/>
        <v>20</v>
      </c>
      <c r="B24" s="11">
        <f t="shared" si="0"/>
        <v>8.2156862745098053E-3</v>
      </c>
      <c r="C24" s="21">
        <f t="shared" si="1"/>
        <v>2038.4508247901435</v>
      </c>
      <c r="D24" s="18">
        <f t="shared" si="2"/>
        <v>1.591995001441274</v>
      </c>
      <c r="E24" s="18">
        <f t="shared" si="5"/>
        <v>1.6876282710751904</v>
      </c>
      <c r="F24" s="18">
        <f t="shared" si="6"/>
        <v>8.9119151757383115</v>
      </c>
      <c r="G24" s="12">
        <f t="shared" si="3"/>
        <v>178.23830351476624</v>
      </c>
      <c r="H24" s="38">
        <f t="shared" si="7"/>
        <v>3.427630739855371E-2</v>
      </c>
      <c r="I24" s="86">
        <f t="shared" si="10"/>
        <v>0.94</v>
      </c>
      <c r="J24" s="60">
        <f t="shared" si="8"/>
        <v>1.3661515600398719E-2</v>
      </c>
      <c r="K24" s="62">
        <f t="shared" si="9"/>
        <v>8.5384472502491996E-4</v>
      </c>
      <c r="R24" s="10" t="s">
        <v>55</v>
      </c>
      <c r="X24" s="34" t="s">
        <v>46</v>
      </c>
      <c r="AF24" s="6">
        <v>20</v>
      </c>
    </row>
    <row r="25" spans="1:32">
      <c r="A25" s="6">
        <f t="shared" si="4"/>
        <v>25</v>
      </c>
      <c r="B25" s="11">
        <f t="shared" si="0"/>
        <v>8.3700980392156874E-3</v>
      </c>
      <c r="C25" s="21">
        <f t="shared" si="1"/>
        <v>2548.0635309876798</v>
      </c>
      <c r="D25" s="18">
        <f t="shared" si="2"/>
        <v>2.3344926121030216</v>
      </c>
      <c r="E25" s="18">
        <f t="shared" si="5"/>
        <v>2.241531488628854</v>
      </c>
      <c r="F25" s="18">
        <f t="shared" si="6"/>
        <v>6.7096982916800219</v>
      </c>
      <c r="G25" s="12">
        <f t="shared" si="3"/>
        <v>167.74245729200055</v>
      </c>
      <c r="H25" s="38">
        <f t="shared" si="7"/>
        <v>4.5526271196458974E-2</v>
      </c>
      <c r="I25" s="86">
        <f t="shared" si="10"/>
        <v>0.94</v>
      </c>
      <c r="J25" s="60">
        <f t="shared" si="8"/>
        <v>2.1346118125623006E-2</v>
      </c>
      <c r="K25" s="62">
        <f t="shared" si="9"/>
        <v>1.3341323828514379E-3</v>
      </c>
      <c r="R25" s="10" t="s">
        <v>56</v>
      </c>
      <c r="X25" s="36" t="s">
        <v>47</v>
      </c>
      <c r="AF25" s="6">
        <v>25</v>
      </c>
    </row>
    <row r="26" spans="1:32">
      <c r="A26" s="6">
        <f t="shared" si="4"/>
        <v>30</v>
      </c>
      <c r="B26" s="11">
        <f t="shared" si="0"/>
        <v>8.5588235294117663E-3</v>
      </c>
      <c r="C26" s="21">
        <f t="shared" si="1"/>
        <v>3057.676237185216</v>
      </c>
      <c r="D26" s="18">
        <f t="shared" si="2"/>
        <v>3.3066561296323886</v>
      </c>
      <c r="E26" s="18">
        <f t="shared" si="5"/>
        <v>2.9667654727057617</v>
      </c>
      <c r="F26" s="18">
        <f t="shared" si="6"/>
        <v>5.0694940797875585</v>
      </c>
      <c r="G26" s="12">
        <f t="shared" si="3"/>
        <v>152.08482239362675</v>
      </c>
      <c r="H26" s="38">
        <f t="shared" si="7"/>
        <v>6.0256021462055442E-2</v>
      </c>
      <c r="I26" s="86">
        <f t="shared" si="10"/>
        <v>0.94</v>
      </c>
      <c r="J26" s="60">
        <f t="shared" si="8"/>
        <v>3.0738410100897118E-2</v>
      </c>
      <c r="K26" s="62">
        <f t="shared" si="9"/>
        <v>1.9211506313060699E-3</v>
      </c>
      <c r="R26" s="10" t="s">
        <v>57</v>
      </c>
      <c r="X26" s="35" t="s">
        <v>48</v>
      </c>
      <c r="AF26" s="6">
        <v>30</v>
      </c>
    </row>
    <row r="27" spans="1:32">
      <c r="A27" s="6">
        <f t="shared" si="4"/>
        <v>35</v>
      </c>
      <c r="B27" s="11">
        <f t="shared" si="0"/>
        <v>8.7818627450980402E-3</v>
      </c>
      <c r="C27" s="21">
        <f t="shared" si="1"/>
        <v>3567.2889433827509</v>
      </c>
      <c r="D27" s="18">
        <f t="shared" si="2"/>
        <v>4.5544187354028987</v>
      </c>
      <c r="E27" s="18">
        <f t="shared" si="5"/>
        <v>3.8975963766105624</v>
      </c>
      <c r="F27" s="18">
        <f t="shared" si="6"/>
        <v>3.8587884805761035</v>
      </c>
      <c r="G27" s="12">
        <f t="shared" si="3"/>
        <v>135.05759682016361</v>
      </c>
      <c r="H27" s="38">
        <f t="shared" si="7"/>
        <v>7.9161515488881354E-2</v>
      </c>
      <c r="I27" s="86">
        <f t="shared" si="10"/>
        <v>0.94</v>
      </c>
      <c r="J27" s="60">
        <f t="shared" si="8"/>
        <v>4.1838391526221076E-2</v>
      </c>
      <c r="K27" s="62">
        <f t="shared" si="9"/>
        <v>2.6148994703888173E-3</v>
      </c>
      <c r="R27" s="10" t="s">
        <v>58</v>
      </c>
      <c r="X27" s="35" t="s">
        <v>49</v>
      </c>
      <c r="AF27" s="6">
        <v>35</v>
      </c>
    </row>
    <row r="28" spans="1:32">
      <c r="A28" s="6">
        <f t="shared" si="4"/>
        <v>40</v>
      </c>
      <c r="B28" s="11">
        <f t="shared" si="0"/>
        <v>9.0392156862745109E-3</v>
      </c>
      <c r="C28" s="21">
        <f t="shared" si="1"/>
        <v>4076.9016495802871</v>
      </c>
      <c r="D28" s="18">
        <f t="shared" si="2"/>
        <v>6.1237136107880765</v>
      </c>
      <c r="E28" s="18">
        <f t="shared" si="5"/>
        <v>5.0682903536479049</v>
      </c>
      <c r="F28" s="18">
        <f t="shared" si="6"/>
        <v>2.9674700837087893</v>
      </c>
      <c r="G28" s="12">
        <f t="shared" si="3"/>
        <v>118.69880334835157</v>
      </c>
      <c r="H28" s="38">
        <f t="shared" si="7"/>
        <v>0.10293871057047496</v>
      </c>
      <c r="I28" s="86">
        <f t="shared" si="10"/>
        <v>0.94</v>
      </c>
      <c r="J28" s="60">
        <f t="shared" si="8"/>
        <v>5.4646062401594878E-2</v>
      </c>
      <c r="K28" s="62">
        <f t="shared" si="9"/>
        <v>3.4153789000996798E-3</v>
      </c>
      <c r="AF28" s="6">
        <v>40</v>
      </c>
    </row>
    <row r="29" spans="1:32">
      <c r="A29" s="6">
        <f t="shared" si="4"/>
        <v>45</v>
      </c>
      <c r="B29" s="11">
        <f t="shared" si="0"/>
        <v>9.3308823529411767E-3</v>
      </c>
      <c r="C29" s="21">
        <f t="shared" si="1"/>
        <v>4586.5143557778229</v>
      </c>
      <c r="D29" s="18">
        <f t="shared" si="2"/>
        <v>8.0604739371614418</v>
      </c>
      <c r="E29" s="18">
        <f t="shared" si="5"/>
        <v>6.5131135571224359</v>
      </c>
      <c r="F29" s="18">
        <f t="shared" si="6"/>
        <v>2.3091874367141902</v>
      </c>
      <c r="G29" s="12">
        <f t="shared" si="3"/>
        <v>103.91343465213856</v>
      </c>
      <c r="H29" s="38">
        <f t="shared" si="7"/>
        <v>0.13228356400037444</v>
      </c>
      <c r="I29" s="86">
        <f t="shared" si="10"/>
        <v>0.94</v>
      </c>
      <c r="J29" s="60">
        <f t="shared" si="8"/>
        <v>6.9161422727018529E-2</v>
      </c>
      <c r="K29" s="62">
        <f t="shared" si="9"/>
        <v>4.3225889204386581E-3</v>
      </c>
      <c r="R29" s="10" t="s">
        <v>60</v>
      </c>
      <c r="X29" s="4" t="s">
        <v>50</v>
      </c>
      <c r="AF29" s="6">
        <v>45</v>
      </c>
    </row>
    <row r="30" spans="1:32">
      <c r="A30" s="6">
        <f t="shared" si="4"/>
        <v>50</v>
      </c>
      <c r="B30" s="11">
        <f t="shared" si="0"/>
        <v>9.656862745098041E-3</v>
      </c>
      <c r="C30" s="21">
        <f t="shared" si="1"/>
        <v>5096.1270619753595</v>
      </c>
      <c r="D30" s="18">
        <f t="shared" si="2"/>
        <v>10.410632895896528</v>
      </c>
      <c r="E30" s="18">
        <f t="shared" si="5"/>
        <v>8.266332140338811</v>
      </c>
      <c r="F30" s="18">
        <f t="shared" si="6"/>
        <v>1.8194284653294317</v>
      </c>
      <c r="G30" s="12">
        <f t="shared" si="3"/>
        <v>90.971423266471589</v>
      </c>
      <c r="H30" s="38">
        <f t="shared" si="7"/>
        <v>0.1678920330721182</v>
      </c>
      <c r="I30" s="86">
        <f t="shared" si="10"/>
        <v>0.94</v>
      </c>
      <c r="J30" s="60">
        <f t="shared" si="8"/>
        <v>8.5384472502492023E-2</v>
      </c>
      <c r="K30" s="62">
        <f t="shared" si="9"/>
        <v>5.3365295314057514E-3</v>
      </c>
      <c r="R30" s="10" t="s">
        <v>61</v>
      </c>
      <c r="AF30" s="6">
        <v>50</v>
      </c>
    </row>
    <row r="31" spans="1:32">
      <c r="A31" s="23">
        <f t="shared" si="4"/>
        <v>55</v>
      </c>
      <c r="B31" s="24">
        <f t="shared" si="0"/>
        <v>1.0017156862745099E-2</v>
      </c>
      <c r="C31" s="25">
        <f t="shared" si="1"/>
        <v>5605.7397681728944</v>
      </c>
      <c r="D31" s="26">
        <f t="shared" si="2"/>
        <v>13.220123668366854</v>
      </c>
      <c r="E31" s="26">
        <f t="shared" si="5"/>
        <v>10.362212256601673</v>
      </c>
      <c r="F31" s="26">
        <f t="shared" si="6"/>
        <v>1.4514275163991308</v>
      </c>
      <c r="G31" s="27">
        <f t="shared" si="3"/>
        <v>79.828513401952193</v>
      </c>
      <c r="H31" s="38">
        <f t="shared" si="7"/>
        <v>0.21046007507924433</v>
      </c>
      <c r="I31" s="86">
        <f t="shared" si="10"/>
        <v>0.94</v>
      </c>
      <c r="J31" s="60">
        <f t="shared" si="8"/>
        <v>0.10331521172801532</v>
      </c>
      <c r="K31" s="62">
        <f t="shared" si="9"/>
        <v>6.4572007330009574E-3</v>
      </c>
      <c r="X31" s="36" t="s">
        <v>51</v>
      </c>
      <c r="AF31" s="23">
        <v>55</v>
      </c>
    </row>
    <row r="32" spans="1:32">
      <c r="A32" s="6">
        <f t="shared" si="4"/>
        <v>60</v>
      </c>
      <c r="B32" s="11">
        <f t="shared" si="0"/>
        <v>1.0411764705882353E-2</v>
      </c>
      <c r="C32" s="21">
        <f t="shared" si="1"/>
        <v>6115.352474370432</v>
      </c>
      <c r="D32" s="18">
        <f t="shared" si="2"/>
        <v>16.534879435945932</v>
      </c>
      <c r="E32" s="18">
        <f t="shared" si="5"/>
        <v>12.835020059215665</v>
      </c>
      <c r="F32" s="18">
        <f t="shared" si="6"/>
        <v>1.1717940393245538</v>
      </c>
      <c r="G32" s="12">
        <f t="shared" si="3"/>
        <v>70.307642359473235</v>
      </c>
      <c r="H32" s="38">
        <f t="shared" si="7"/>
        <v>0.26068364731529098</v>
      </c>
      <c r="I32" s="86">
        <f t="shared" si="10"/>
        <v>0.94</v>
      </c>
      <c r="J32" s="60">
        <f t="shared" si="8"/>
        <v>0.12295364040358847</v>
      </c>
      <c r="K32" s="62">
        <f t="shared" si="9"/>
        <v>7.6846025252242794E-3</v>
      </c>
      <c r="X32" s="35" t="s">
        <v>52</v>
      </c>
      <c r="AF32" s="6">
        <v>60</v>
      </c>
    </row>
    <row r="33" spans="1:32">
      <c r="A33" s="6">
        <f t="shared" si="4"/>
        <v>65</v>
      </c>
      <c r="B33" s="11">
        <f t="shared" si="0"/>
        <v>1.0840686274509804E-2</v>
      </c>
      <c r="C33" s="21">
        <f t="shared" si="1"/>
        <v>6624.9651805679678</v>
      </c>
      <c r="D33" s="18">
        <f t="shared" si="2"/>
        <v>20.400833380007306</v>
      </c>
      <c r="E33" s="18">
        <f t="shared" si="5"/>
        <v>15.719021701485451</v>
      </c>
      <c r="F33" s="18">
        <f t="shared" si="6"/>
        <v>0.95680254697903466</v>
      </c>
      <c r="G33" s="12">
        <f t="shared" si="3"/>
        <v>62.192165553637253</v>
      </c>
      <c r="H33" s="38">
        <f t="shared" si="7"/>
        <v>0.31925870707379667</v>
      </c>
      <c r="I33" s="86">
        <f t="shared" si="10"/>
        <v>0.94</v>
      </c>
      <c r="J33" s="60">
        <f t="shared" si="8"/>
        <v>0.14429975852921151</v>
      </c>
      <c r="K33" s="62">
        <f t="shared" si="9"/>
        <v>9.0187349080757193E-3</v>
      </c>
      <c r="X33" s="10"/>
      <c r="AF33" s="6">
        <v>65</v>
      </c>
    </row>
    <row r="34" spans="1:32">
      <c r="A34" s="6">
        <f t="shared" si="4"/>
        <v>70</v>
      </c>
      <c r="B34" s="11">
        <f t="shared" si="0"/>
        <v>1.1303921568627452E-2</v>
      </c>
      <c r="C34" s="21">
        <f t="shared" si="1"/>
        <v>7134.5778867655017</v>
      </c>
      <c r="D34" s="18">
        <f t="shared" si="2"/>
        <v>24.863918681924488</v>
      </c>
      <c r="E34" s="18">
        <f t="shared" si="5"/>
        <v>19.04848333671567</v>
      </c>
      <c r="F34" s="18">
        <f t="shared" si="6"/>
        <v>0.78956417338542761</v>
      </c>
      <c r="G34" s="12">
        <f t="shared" si="3"/>
        <v>55.269492136979935</v>
      </c>
      <c r="H34" s="38">
        <f t="shared" si="7"/>
        <v>0.38688121164829942</v>
      </c>
      <c r="I34" s="86">
        <f t="shared" si="10"/>
        <v>0.94</v>
      </c>
      <c r="J34" s="60">
        <f t="shared" si="8"/>
        <v>0.1673535661048843</v>
      </c>
      <c r="K34" s="62">
        <f t="shared" si="9"/>
        <v>1.0459597881555269E-2</v>
      </c>
      <c r="X34" s="10" t="s">
        <v>53</v>
      </c>
      <c r="AF34" s="6">
        <v>70</v>
      </c>
    </row>
    <row r="35" spans="1:32">
      <c r="A35" s="6">
        <f t="shared" si="4"/>
        <v>75</v>
      </c>
      <c r="B35" s="11">
        <f t="shared" si="0"/>
        <v>1.1801470588235295E-2</v>
      </c>
      <c r="C35" s="21">
        <f t="shared" si="1"/>
        <v>7644.1905929630393</v>
      </c>
      <c r="D35" s="18">
        <f t="shared" si="2"/>
        <v>29.970068523071003</v>
      </c>
      <c r="E35" s="18">
        <f t="shared" si="5"/>
        <v>22.85767111821097</v>
      </c>
      <c r="F35" s="18">
        <f t="shared" si="6"/>
        <v>0.65798479303595625</v>
      </c>
      <c r="G35" s="12">
        <f t="shared" si="3"/>
        <v>49.34885947769672</v>
      </c>
      <c r="H35" s="38">
        <f t="shared" si="7"/>
        <v>0.46424711833233756</v>
      </c>
      <c r="I35" s="86">
        <f t="shared" si="10"/>
        <v>0.94</v>
      </c>
      <c r="J35" s="60">
        <f t="shared" si="8"/>
        <v>0.192115063130607</v>
      </c>
      <c r="K35" s="62">
        <f t="shared" si="9"/>
        <v>1.2007191445662938E-2</v>
      </c>
      <c r="AF35" s="6">
        <v>75</v>
      </c>
    </row>
    <row r="36" spans="1:32">
      <c r="A36" s="6">
        <f t="shared" si="4"/>
        <v>80</v>
      </c>
      <c r="B36" s="11">
        <f t="shared" si="0"/>
        <v>1.2333333333333335E-2</v>
      </c>
      <c r="C36" s="21">
        <f t="shared" si="1"/>
        <v>8153.8032991605742</v>
      </c>
      <c r="D36" s="18">
        <f t="shared" si="2"/>
        <v>35.765216084820374</v>
      </c>
      <c r="E36" s="18">
        <f t="shared" si="5"/>
        <v>27.180851199275999</v>
      </c>
      <c r="F36" s="18">
        <f t="shared" si="6"/>
        <v>0.553330721313121</v>
      </c>
      <c r="G36" s="12">
        <f t="shared" si="3"/>
        <v>44.266457705049682</v>
      </c>
      <c r="H36" s="38">
        <f t="shared" si="7"/>
        <v>0.55205238441944915</v>
      </c>
      <c r="I36" s="86">
        <f t="shared" si="10"/>
        <v>0.94</v>
      </c>
      <c r="J36" s="60">
        <f t="shared" si="8"/>
        <v>0.21858424960637951</v>
      </c>
      <c r="K36" s="62">
        <f t="shared" si="9"/>
        <v>1.3661515600398719E-2</v>
      </c>
      <c r="X36" s="4" t="s">
        <v>10</v>
      </c>
      <c r="AF36" s="6">
        <v>80</v>
      </c>
    </row>
    <row r="37" spans="1:32">
      <c r="A37" s="28">
        <f t="shared" si="4"/>
        <v>85</v>
      </c>
      <c r="B37" s="29">
        <f t="shared" si="0"/>
        <v>1.2899509803921568E-2</v>
      </c>
      <c r="C37" s="30">
        <f t="shared" si="1"/>
        <v>8663.4160053581109</v>
      </c>
      <c r="D37" s="31">
        <f t="shared" si="2"/>
        <v>42.295294548546124</v>
      </c>
      <c r="E37" s="31">
        <f t="shared" si="5"/>
        <v>32.05228973321541</v>
      </c>
      <c r="F37" s="31">
        <f t="shared" si="6"/>
        <v>0.46923324745858092</v>
      </c>
      <c r="G37" s="32">
        <f t="shared" si="3"/>
        <v>39.88482603397938</v>
      </c>
      <c r="H37" s="38">
        <f t="shared" si="7"/>
        <v>0.65099296720317268</v>
      </c>
      <c r="I37" s="86">
        <f t="shared" si="10"/>
        <v>0.94</v>
      </c>
      <c r="J37" s="60">
        <f t="shared" si="8"/>
        <v>0.24676112553220184</v>
      </c>
      <c r="K37" s="62">
        <f t="shared" si="9"/>
        <v>1.5422570345762615E-2</v>
      </c>
      <c r="AF37" s="28">
        <v>85</v>
      </c>
    </row>
    <row r="38" spans="1:32">
      <c r="A38" s="28">
        <f t="shared" si="4"/>
        <v>90</v>
      </c>
      <c r="B38" s="29">
        <f t="shared" si="0"/>
        <v>1.3500000000000002E-2</v>
      </c>
      <c r="C38" s="30">
        <f t="shared" si="1"/>
        <v>9173.0287115556457</v>
      </c>
      <c r="D38" s="31">
        <f t="shared" si="2"/>
        <v>49.606237095621786</v>
      </c>
      <c r="E38" s="31">
        <f t="shared" si="5"/>
        <v>37.50625287333385</v>
      </c>
      <c r="F38" s="31">
        <f t="shared" si="6"/>
        <v>0.40099980264072499</v>
      </c>
      <c r="G38" s="32">
        <f t="shared" si="3"/>
        <v>36.089982237665247</v>
      </c>
      <c r="H38" s="38">
        <f t="shared" si="7"/>
        <v>0.76176482397704626</v>
      </c>
      <c r="I38" s="86">
        <f t="shared" si="10"/>
        <v>0.94</v>
      </c>
      <c r="J38" s="60">
        <f t="shared" si="8"/>
        <v>0.27664569090807412</v>
      </c>
      <c r="K38" s="62">
        <f t="shared" si="9"/>
        <v>1.7290355681754632E-2</v>
      </c>
      <c r="AF38" s="28">
        <v>90</v>
      </c>
    </row>
    <row r="39" spans="1:32">
      <c r="A39" s="28">
        <f t="shared" si="4"/>
        <v>95</v>
      </c>
      <c r="B39" s="29">
        <f t="shared" si="0"/>
        <v>1.4134803921568628E-2</v>
      </c>
      <c r="C39" s="30">
        <f t="shared" si="1"/>
        <v>9682.6414177531806</v>
      </c>
      <c r="D39" s="31">
        <f t="shared" si="2"/>
        <v>57.743976907420887</v>
      </c>
      <c r="E39" s="31">
        <f t="shared" si="5"/>
        <v>43.577006772935981</v>
      </c>
      <c r="F39" s="31">
        <f t="shared" si="6"/>
        <v>0.34513614205693377</v>
      </c>
      <c r="G39" s="32">
        <f t="shared" si="3"/>
        <v>32.787933495408708</v>
      </c>
      <c r="H39" s="38">
        <f t="shared" si="7"/>
        <v>0.88506391203460844</v>
      </c>
      <c r="I39" s="86">
        <f t="shared" si="10"/>
        <v>0.94</v>
      </c>
      <c r="J39" s="60">
        <f t="shared" si="8"/>
        <v>0.30823794573399621</v>
      </c>
      <c r="K39" s="62">
        <f t="shared" si="9"/>
        <v>1.9264871608374763E-2</v>
      </c>
      <c r="AF39" s="28">
        <v>95</v>
      </c>
    </row>
    <row r="40" spans="1:32">
      <c r="A40" s="28">
        <f t="shared" si="4"/>
        <v>98</v>
      </c>
      <c r="B40" s="29">
        <f t="shared" si="0"/>
        <v>1.4532156862745099E-2</v>
      </c>
      <c r="C40" s="39">
        <f t="shared" si="1"/>
        <v>9988.4090414717048</v>
      </c>
      <c r="D40" s="31">
        <f t="shared" si="2"/>
        <v>63.042591685018984</v>
      </c>
      <c r="E40" s="31">
        <f t="shared" si="5"/>
        <v>47.529773397024158</v>
      </c>
      <c r="F40" s="31">
        <f t="shared" si="6"/>
        <v>0.31643323595019818</v>
      </c>
      <c r="G40" s="32">
        <f t="shared" si="3"/>
        <v>31.010457123119423</v>
      </c>
      <c r="H40" s="38">
        <f>E40/F$15</f>
        <v>0.96534595411942803</v>
      </c>
      <c r="I40" s="86">
        <f t="shared" si="10"/>
        <v>0.94</v>
      </c>
      <c r="J40" s="60">
        <f t="shared" si="8"/>
        <v>0.32801298956557323</v>
      </c>
      <c r="K40" s="62">
        <f t="shared" si="9"/>
        <v>2.0500811847848327E-2</v>
      </c>
      <c r="L40" s="7"/>
      <c r="M40" s="7"/>
      <c r="N40" s="7"/>
      <c r="O40" s="7"/>
      <c r="AF40" s="28">
        <v>98</v>
      </c>
    </row>
    <row r="41" spans="1:32">
      <c r="C41" s="6"/>
      <c r="D41" s="11"/>
      <c r="E41" s="10"/>
      <c r="F41" s="6"/>
      <c r="H41" s="6"/>
      <c r="I41" s="8"/>
      <c r="K41" s="7"/>
      <c r="L41" s="7"/>
      <c r="M41" s="7"/>
      <c r="N41" s="7"/>
      <c r="O41" s="7"/>
    </row>
    <row r="42" spans="1:32">
      <c r="A42" t="s">
        <v>65</v>
      </c>
      <c r="C42" s="6"/>
      <c r="D42" s="11"/>
      <c r="E42" s="10"/>
      <c r="F42" s="6"/>
      <c r="H42" s="6"/>
      <c r="I42" s="8"/>
      <c r="K42" s="7"/>
      <c r="L42" s="7"/>
      <c r="M42" s="7"/>
      <c r="N42" s="7"/>
      <c r="O42" s="7"/>
      <c r="P42" s="7"/>
      <c r="Q42" s="13"/>
      <c r="R42" s="14"/>
      <c r="S42" s="15"/>
      <c r="T42" s="7"/>
      <c r="U42" s="7"/>
      <c r="V42" s="13"/>
      <c r="W42" s="7"/>
      <c r="X42" s="7"/>
      <c r="Y42" s="17"/>
      <c r="Z42" s="7"/>
    </row>
    <row r="43" spans="1:32">
      <c r="A43" s="4" t="s">
        <v>66</v>
      </c>
      <c r="C43" s="6"/>
      <c r="D43" s="11"/>
      <c r="E43" s="10"/>
      <c r="F43" s="6"/>
      <c r="H43" s="6"/>
      <c r="I43" s="8"/>
      <c r="K43" s="7"/>
      <c r="L43" s="7"/>
      <c r="M43" s="7"/>
      <c r="N43" s="7"/>
      <c r="O43" s="7"/>
      <c r="P43" s="7"/>
      <c r="Q43" s="13"/>
      <c r="R43" s="14"/>
      <c r="S43" s="15"/>
      <c r="T43" s="7"/>
      <c r="U43" s="7"/>
      <c r="V43" s="13"/>
      <c r="W43" s="7"/>
      <c r="X43" s="7"/>
      <c r="Y43" s="17"/>
      <c r="Z43" s="7"/>
    </row>
    <row r="44" spans="1:32">
      <c r="A44" s="12"/>
      <c r="C44" s="6"/>
      <c r="D44" s="11"/>
      <c r="E44" s="10"/>
      <c r="F44" s="6"/>
      <c r="H44" s="6"/>
      <c r="I44" s="8"/>
      <c r="J44" s="12"/>
      <c r="K44" s="7"/>
      <c r="L44" s="7"/>
      <c r="M44" s="7"/>
      <c r="N44" s="7"/>
      <c r="O44" s="7"/>
      <c r="P44" s="7"/>
      <c r="Q44" s="13"/>
      <c r="R44" s="14"/>
      <c r="S44" s="15"/>
      <c r="T44" s="7"/>
      <c r="U44" s="7"/>
      <c r="V44" s="13"/>
      <c r="W44" s="7"/>
      <c r="X44" s="7"/>
      <c r="Y44" s="17"/>
      <c r="Z44" s="7"/>
    </row>
    <row r="45" spans="1:32">
      <c r="A45" s="40" t="s">
        <v>67</v>
      </c>
      <c r="C45" s="6"/>
      <c r="D45" s="11"/>
      <c r="E45" s="10"/>
      <c r="F45" s="6"/>
      <c r="H45" s="6"/>
      <c r="I45" s="8"/>
      <c r="J45" s="12"/>
      <c r="K45" s="7"/>
      <c r="L45" s="7"/>
      <c r="M45" s="7"/>
      <c r="N45" s="7"/>
      <c r="O45" s="7"/>
      <c r="P45" s="7"/>
      <c r="Q45" s="13"/>
      <c r="R45" s="14"/>
      <c r="S45" s="15"/>
      <c r="T45" s="7"/>
      <c r="U45" s="7"/>
      <c r="V45" s="13"/>
      <c r="W45" s="7"/>
      <c r="X45" s="7"/>
      <c r="Y45" s="17"/>
      <c r="Z45" s="7"/>
    </row>
    <row r="46" spans="1:32">
      <c r="A46" s="40" t="s">
        <v>68</v>
      </c>
      <c r="C46" s="6"/>
      <c r="D46" s="11"/>
      <c r="E46" s="10"/>
      <c r="F46" s="6"/>
      <c r="H46" s="6"/>
      <c r="I46" s="8"/>
      <c r="J46" s="12"/>
      <c r="K46" s="7"/>
      <c r="L46" s="7"/>
      <c r="M46" s="7"/>
      <c r="N46" s="7"/>
      <c r="O46" s="7"/>
      <c r="P46" s="7"/>
      <c r="Q46" s="13"/>
      <c r="R46" s="14"/>
      <c r="S46" s="15"/>
      <c r="T46" s="7"/>
      <c r="U46" s="7"/>
      <c r="V46" s="13"/>
      <c r="W46" s="7"/>
      <c r="X46" s="7"/>
      <c r="Y46" s="17"/>
      <c r="Z46" s="7"/>
    </row>
    <row r="47" spans="1:32">
      <c r="C47" s="6"/>
      <c r="D47" s="11"/>
      <c r="E47" s="10"/>
      <c r="F47" s="6"/>
      <c r="H47" s="6"/>
      <c r="I47" s="8"/>
      <c r="J47" s="12"/>
      <c r="K47" s="7"/>
      <c r="L47" s="7"/>
      <c r="M47" s="7"/>
      <c r="N47" s="7"/>
      <c r="O47" s="7"/>
      <c r="P47" s="7"/>
      <c r="Q47" s="13"/>
      <c r="R47" s="14"/>
      <c r="S47" s="15"/>
      <c r="T47" s="7"/>
      <c r="U47" s="7"/>
      <c r="V47" s="13"/>
      <c r="W47" s="7"/>
      <c r="X47" s="7"/>
      <c r="Y47" s="17"/>
      <c r="Z47" s="7"/>
    </row>
    <row r="48" spans="1:32">
      <c r="C48" s="6"/>
      <c r="D48" s="11"/>
      <c r="E48" s="10"/>
      <c r="F48" s="6"/>
      <c r="H48" s="6"/>
      <c r="I48" s="8"/>
      <c r="J48" s="12"/>
      <c r="K48" s="7"/>
      <c r="L48" s="7"/>
      <c r="M48" s="7"/>
      <c r="N48" s="7"/>
      <c r="O48" s="7"/>
      <c r="P48" s="7"/>
      <c r="Q48" s="13"/>
      <c r="R48" s="14"/>
      <c r="S48" s="15"/>
      <c r="T48" s="7"/>
      <c r="U48" s="7"/>
      <c r="V48" s="13"/>
      <c r="W48" s="7"/>
      <c r="X48" s="7"/>
      <c r="Y48" s="17"/>
      <c r="Z48" s="7"/>
    </row>
    <row r="49" spans="3:26">
      <c r="C49" s="6"/>
      <c r="D49" s="11"/>
      <c r="E49" s="10"/>
      <c r="F49" s="6"/>
      <c r="H49" s="6"/>
      <c r="I49" s="8"/>
      <c r="J49" s="12"/>
      <c r="K49" s="7"/>
      <c r="L49" s="7"/>
      <c r="M49" s="7"/>
      <c r="N49" s="7"/>
      <c r="O49" s="7"/>
      <c r="P49" s="7"/>
      <c r="Q49" s="13"/>
      <c r="R49" s="14"/>
      <c r="S49" s="15"/>
      <c r="T49" s="7"/>
      <c r="U49" s="7"/>
      <c r="V49" s="13"/>
      <c r="W49" s="7"/>
      <c r="X49" s="7"/>
      <c r="Y49" s="17"/>
      <c r="Z49" s="7"/>
    </row>
    <row r="50" spans="3:26">
      <c r="C50" s="6"/>
      <c r="D50" s="11"/>
      <c r="E50" s="10"/>
      <c r="F50" s="6"/>
      <c r="H50" s="6"/>
      <c r="I50" s="8"/>
      <c r="J50" s="12"/>
      <c r="K50" s="7"/>
      <c r="L50" s="7"/>
      <c r="M50" s="7"/>
      <c r="N50" s="7"/>
      <c r="O50" s="7"/>
      <c r="P50" s="7"/>
      <c r="Q50" s="13"/>
      <c r="R50" s="14"/>
      <c r="S50" s="15"/>
      <c r="T50" s="7"/>
      <c r="U50" s="7"/>
      <c r="V50" s="13"/>
      <c r="W50" s="7"/>
      <c r="X50" s="7"/>
      <c r="Y50" s="17"/>
      <c r="Z50" s="7"/>
    </row>
    <row r="51" spans="3:26">
      <c r="C51" s="6"/>
      <c r="D51" s="11"/>
      <c r="E51" s="10"/>
      <c r="F51" s="6"/>
      <c r="H51" s="6"/>
      <c r="I51" s="8"/>
      <c r="J51" s="12"/>
      <c r="K51" s="7"/>
      <c r="L51" s="7"/>
      <c r="M51" s="7"/>
      <c r="N51" s="7"/>
      <c r="O51" s="7"/>
      <c r="P51" s="7"/>
      <c r="Q51" s="13"/>
      <c r="R51" s="14"/>
      <c r="S51" s="15"/>
      <c r="T51" s="7"/>
      <c r="U51" s="7"/>
      <c r="V51" s="13"/>
      <c r="W51" s="7"/>
      <c r="X51" s="7"/>
      <c r="Y51" s="17"/>
      <c r="Z51" s="7"/>
    </row>
    <row r="52" spans="3:26">
      <c r="C52" s="6"/>
      <c r="D52" s="11"/>
      <c r="E52" s="10"/>
      <c r="F52" s="6"/>
      <c r="H52" s="6"/>
      <c r="I52" s="8"/>
      <c r="J52" s="12"/>
      <c r="K52" s="7"/>
      <c r="L52" s="7"/>
      <c r="M52" s="7"/>
      <c r="N52" s="7"/>
      <c r="O52" s="7"/>
      <c r="P52" s="7"/>
      <c r="Q52" s="13"/>
      <c r="R52" s="14"/>
      <c r="S52" s="15"/>
      <c r="T52" s="7"/>
      <c r="U52" s="7"/>
      <c r="V52" s="13"/>
      <c r="W52" s="7"/>
      <c r="X52" s="7"/>
      <c r="Y52" s="17"/>
      <c r="Z52" s="7"/>
    </row>
    <row r="53" spans="3:26">
      <c r="C53" s="6"/>
      <c r="D53" s="11"/>
      <c r="E53" s="10"/>
      <c r="F53" s="6"/>
      <c r="H53" s="6"/>
      <c r="I53" s="8"/>
      <c r="J53" s="12"/>
      <c r="K53" s="7"/>
      <c r="L53" s="7"/>
      <c r="M53" s="7"/>
      <c r="N53" s="7"/>
      <c r="O53" s="7"/>
      <c r="P53" s="7"/>
      <c r="Q53" s="13"/>
      <c r="R53" s="14"/>
      <c r="S53" s="15"/>
      <c r="T53" s="7"/>
      <c r="U53" s="7"/>
      <c r="V53" s="13"/>
      <c r="W53" s="7"/>
      <c r="X53" s="7"/>
      <c r="Y53" s="17"/>
      <c r="Z53" s="7"/>
    </row>
    <row r="54" spans="3:26">
      <c r="C54" s="6"/>
      <c r="D54" s="11"/>
      <c r="E54" s="10"/>
      <c r="F54" s="6"/>
      <c r="H54" s="6"/>
      <c r="I54" s="8"/>
      <c r="J54" s="12"/>
      <c r="K54" s="7"/>
      <c r="L54" s="7"/>
      <c r="M54" s="7"/>
      <c r="N54" s="7"/>
      <c r="O54" s="7"/>
      <c r="P54" s="7"/>
      <c r="Q54" s="13"/>
      <c r="R54" s="14"/>
      <c r="S54" s="15"/>
      <c r="T54" s="7"/>
      <c r="U54" s="7"/>
      <c r="V54" s="13"/>
      <c r="W54" s="7"/>
      <c r="X54" s="7"/>
      <c r="Y54" s="17"/>
      <c r="Z54" s="7"/>
    </row>
    <row r="55" spans="3:26">
      <c r="C55" s="6"/>
      <c r="D55" s="11"/>
      <c r="E55" s="10"/>
      <c r="F55" s="6"/>
      <c r="H55" s="6"/>
      <c r="I55" s="8"/>
      <c r="J55" s="12"/>
      <c r="K55" s="7"/>
      <c r="L55" s="7"/>
      <c r="M55" s="7"/>
      <c r="N55" s="7"/>
      <c r="O55" s="7"/>
      <c r="P55" s="7"/>
      <c r="Q55" s="13"/>
      <c r="R55" s="14"/>
      <c r="S55" s="15"/>
      <c r="T55" s="7"/>
      <c r="U55" s="7"/>
      <c r="V55" s="13"/>
      <c r="W55" s="7"/>
      <c r="X55" s="7"/>
      <c r="Y55" s="17"/>
      <c r="Z55" s="7"/>
    </row>
    <row r="56" spans="3:26">
      <c r="C56" s="6"/>
      <c r="D56" s="11"/>
      <c r="E56" s="10"/>
      <c r="F56" s="6"/>
      <c r="H56" s="6"/>
      <c r="I56" s="8"/>
      <c r="J56" s="12"/>
      <c r="K56" s="7"/>
      <c r="L56" s="7"/>
      <c r="M56" s="7"/>
      <c r="N56" s="7"/>
      <c r="O56" s="7"/>
      <c r="P56" s="7"/>
      <c r="Q56" s="13"/>
      <c r="R56" s="14"/>
      <c r="S56" s="15"/>
      <c r="T56" s="7"/>
      <c r="U56" s="7"/>
      <c r="V56" s="13"/>
      <c r="W56" s="7"/>
      <c r="X56" s="7"/>
      <c r="Y56" s="17"/>
      <c r="Z56" s="7"/>
    </row>
    <row r="57" spans="3:26">
      <c r="C57" s="6"/>
      <c r="D57" s="11"/>
      <c r="E57" s="10"/>
      <c r="F57" s="6"/>
      <c r="H57" s="6"/>
      <c r="I57" s="8"/>
      <c r="J57" s="12"/>
      <c r="K57" s="7"/>
      <c r="L57" s="7"/>
      <c r="M57" s="7"/>
      <c r="N57" s="7"/>
      <c r="O57" s="7"/>
      <c r="P57" s="7"/>
      <c r="Q57" s="13"/>
      <c r="R57" s="14"/>
      <c r="S57" s="15"/>
      <c r="T57" s="7"/>
      <c r="U57" s="7"/>
      <c r="V57" s="13"/>
      <c r="W57" s="7"/>
      <c r="X57" s="7"/>
      <c r="Y57" s="17"/>
      <c r="Z57" s="7"/>
    </row>
    <row r="58" spans="3:26">
      <c r="C58" s="6"/>
      <c r="D58" s="11"/>
      <c r="E58" s="10"/>
      <c r="F58" s="6"/>
      <c r="H58" s="6"/>
      <c r="I58" s="8"/>
      <c r="J58" s="12"/>
      <c r="K58" s="7"/>
      <c r="L58" s="7"/>
      <c r="M58" s="7"/>
      <c r="N58" s="7"/>
      <c r="O58" s="7"/>
      <c r="P58" s="7"/>
      <c r="Q58" s="13"/>
      <c r="R58" s="14"/>
      <c r="S58" s="15"/>
      <c r="T58" s="7"/>
      <c r="U58" s="7"/>
      <c r="V58" s="13"/>
      <c r="W58" s="7"/>
      <c r="X58" s="7"/>
      <c r="Y58" s="17"/>
      <c r="Z58" s="7"/>
    </row>
    <row r="59" spans="3:26">
      <c r="C59" s="6"/>
      <c r="D59" s="11"/>
      <c r="E59" s="10"/>
      <c r="F59" s="6"/>
      <c r="H59" s="6"/>
      <c r="I59" s="8"/>
      <c r="J59" s="12"/>
      <c r="K59" s="7"/>
      <c r="L59" s="7"/>
      <c r="M59" s="7"/>
      <c r="N59" s="7"/>
      <c r="O59" s="7"/>
      <c r="P59" s="7"/>
      <c r="Q59" s="13"/>
      <c r="R59" s="14"/>
      <c r="S59" s="15"/>
      <c r="T59" s="7"/>
      <c r="U59" s="7"/>
      <c r="V59" s="13"/>
      <c r="W59" s="7"/>
      <c r="X59" s="7"/>
      <c r="Y59" s="17"/>
      <c r="Z59" s="7"/>
    </row>
    <row r="60" spans="3:26">
      <c r="C60" s="6"/>
      <c r="D60" s="11"/>
      <c r="E60" s="10"/>
      <c r="F60" s="6"/>
      <c r="H60" s="6"/>
      <c r="I60" s="8"/>
      <c r="J60" s="12"/>
      <c r="K60" s="7"/>
      <c r="L60" s="7"/>
      <c r="M60" s="7"/>
      <c r="N60" s="7"/>
      <c r="O60" s="7"/>
      <c r="P60" s="7"/>
      <c r="Q60" s="13"/>
      <c r="R60" s="14"/>
      <c r="S60" s="15"/>
      <c r="T60" s="7"/>
      <c r="U60" s="7"/>
      <c r="V60" s="13"/>
      <c r="W60" s="7"/>
      <c r="X60" s="7"/>
      <c r="Y60" s="17"/>
      <c r="Z60" s="7"/>
    </row>
    <row r="61" spans="3:26">
      <c r="C61" s="6"/>
      <c r="D61" s="11"/>
      <c r="E61" s="10"/>
      <c r="F61" s="6"/>
      <c r="H61" s="6"/>
      <c r="I61" s="8"/>
      <c r="J61" s="12"/>
      <c r="K61" s="7"/>
      <c r="L61" s="7"/>
      <c r="M61" s="7"/>
      <c r="N61" s="7"/>
      <c r="O61" s="7"/>
      <c r="P61" s="7"/>
      <c r="Q61" s="13"/>
      <c r="R61" s="14"/>
      <c r="S61" s="15"/>
      <c r="T61" s="7"/>
      <c r="U61" s="7"/>
      <c r="V61" s="13"/>
      <c r="W61" s="7"/>
      <c r="X61" s="7"/>
      <c r="Y61" s="17"/>
      <c r="Z61" s="7"/>
    </row>
    <row r="62" spans="3:26">
      <c r="C62" s="6"/>
      <c r="D62" s="11"/>
      <c r="E62" s="10"/>
      <c r="F62" s="6"/>
      <c r="H62" s="6"/>
      <c r="I62" s="8"/>
      <c r="J62" s="12"/>
      <c r="K62" s="7"/>
      <c r="L62" s="7"/>
      <c r="M62" s="7"/>
      <c r="N62" s="7"/>
      <c r="O62" s="7"/>
      <c r="P62" s="7"/>
      <c r="Q62" s="13"/>
      <c r="R62" s="14"/>
      <c r="S62" s="15"/>
      <c r="T62" s="7"/>
      <c r="U62" s="7"/>
      <c r="V62" s="13"/>
      <c r="W62" s="7"/>
      <c r="X62" s="7"/>
      <c r="Y62" s="17"/>
      <c r="Z62" s="7"/>
    </row>
    <row r="63" spans="3:26">
      <c r="C63" s="6"/>
      <c r="D63" s="11"/>
      <c r="E63" s="10"/>
      <c r="F63" s="6"/>
      <c r="H63" s="6"/>
      <c r="I63" s="8"/>
      <c r="J63" s="12"/>
      <c r="K63" s="7"/>
      <c r="L63" s="7"/>
      <c r="M63" s="7"/>
      <c r="N63" s="7"/>
      <c r="O63" s="7"/>
      <c r="P63" s="7"/>
      <c r="Q63" s="13"/>
      <c r="R63" s="14"/>
      <c r="S63" s="15"/>
      <c r="T63" s="7"/>
      <c r="U63" s="7"/>
      <c r="V63" s="13"/>
      <c r="W63" s="7"/>
      <c r="X63" s="7"/>
      <c r="Y63" s="17"/>
      <c r="Z63" s="7"/>
    </row>
    <row r="64" spans="3:26">
      <c r="C64" s="6"/>
      <c r="D64" s="11"/>
      <c r="E64" s="10"/>
      <c r="F64" s="6"/>
      <c r="H64" s="6"/>
      <c r="I64" s="8"/>
      <c r="J64" s="12"/>
      <c r="K64" s="7"/>
      <c r="L64" s="7"/>
      <c r="M64" s="7"/>
      <c r="N64" s="7"/>
      <c r="O64" s="7"/>
      <c r="P64" s="7"/>
      <c r="Q64" s="13"/>
      <c r="R64" s="14"/>
      <c r="S64" s="15"/>
      <c r="T64" s="7"/>
      <c r="U64" s="7"/>
      <c r="V64" s="13"/>
      <c r="W64" s="7"/>
      <c r="X64" s="7"/>
      <c r="Y64" s="17"/>
      <c r="Z64" s="7"/>
    </row>
    <row r="65" spans="3:26">
      <c r="C65" s="6"/>
      <c r="D65" s="11"/>
      <c r="E65" s="10"/>
      <c r="F65" s="6"/>
      <c r="H65" s="6"/>
      <c r="I65" s="8"/>
      <c r="J65" s="12"/>
      <c r="K65" s="7"/>
      <c r="L65" s="7"/>
      <c r="M65" s="7"/>
      <c r="N65" s="7"/>
      <c r="O65" s="7"/>
      <c r="P65" s="7"/>
      <c r="Q65" s="13"/>
      <c r="R65" s="14"/>
      <c r="S65" s="15"/>
      <c r="T65" s="7"/>
      <c r="U65" s="7"/>
      <c r="V65" s="13"/>
      <c r="W65" s="7"/>
      <c r="X65" s="7"/>
      <c r="Y65" s="17"/>
      <c r="Z65" s="7"/>
    </row>
    <row r="66" spans="3:26">
      <c r="C66" s="6"/>
      <c r="D66" s="11"/>
      <c r="E66" s="10"/>
      <c r="F66" s="6"/>
      <c r="H66" s="6"/>
      <c r="I66" s="8"/>
      <c r="J66" s="12"/>
      <c r="K66" s="7"/>
      <c r="L66" s="7"/>
      <c r="M66" s="7"/>
      <c r="N66" s="7"/>
      <c r="O66" s="7"/>
      <c r="P66" s="7"/>
      <c r="Q66" s="13"/>
      <c r="R66" s="14"/>
      <c r="S66" s="15"/>
      <c r="T66" s="7"/>
      <c r="U66" s="7"/>
      <c r="V66" s="13"/>
      <c r="W66" s="7"/>
      <c r="X66" s="7"/>
      <c r="Y66" s="17"/>
      <c r="Z66" s="7"/>
    </row>
    <row r="67" spans="3:26">
      <c r="C67" s="6"/>
      <c r="D67" s="11"/>
      <c r="E67" s="10"/>
      <c r="F67" s="6"/>
      <c r="H67" s="6"/>
      <c r="I67" s="8"/>
      <c r="J67" s="12"/>
      <c r="K67" s="7"/>
      <c r="L67" s="7"/>
      <c r="M67" s="7"/>
      <c r="N67" s="7"/>
      <c r="O67" s="7"/>
      <c r="P67" s="7"/>
      <c r="Q67" s="13"/>
      <c r="R67" s="14"/>
      <c r="S67" s="15"/>
      <c r="T67" s="7"/>
      <c r="U67" s="7"/>
      <c r="V67" s="13"/>
      <c r="W67" s="7"/>
      <c r="X67" s="7"/>
      <c r="Y67" s="17"/>
      <c r="Z67" s="7"/>
    </row>
    <row r="68" spans="3:26">
      <c r="C68" s="6"/>
      <c r="D68" s="11"/>
      <c r="E68" s="10"/>
      <c r="F68" s="6"/>
      <c r="H68" s="6"/>
      <c r="I68" s="8"/>
      <c r="J68" s="12"/>
      <c r="K68" s="7"/>
      <c r="L68" s="7"/>
      <c r="M68" s="7"/>
      <c r="N68" s="7"/>
      <c r="O68" s="7"/>
      <c r="P68" s="7"/>
      <c r="Q68" s="13"/>
      <c r="R68" s="14"/>
      <c r="S68" s="15"/>
      <c r="T68" s="7"/>
      <c r="U68" s="7"/>
      <c r="V68" s="13"/>
      <c r="W68" s="7"/>
      <c r="X68" s="7"/>
      <c r="Y68" s="17"/>
      <c r="Z68" s="7"/>
    </row>
    <row r="69" spans="3:26">
      <c r="C69" s="6"/>
      <c r="D69" s="11"/>
      <c r="E69" s="10"/>
      <c r="F69" s="6"/>
      <c r="H69" s="6"/>
      <c r="I69" s="8"/>
      <c r="J69" s="12"/>
      <c r="K69" s="7"/>
      <c r="L69" s="7"/>
      <c r="M69" s="7"/>
      <c r="N69" s="7"/>
      <c r="O69" s="7"/>
      <c r="P69" s="7"/>
      <c r="Q69" s="13"/>
      <c r="R69" s="14"/>
      <c r="S69" s="15"/>
      <c r="T69" s="7"/>
      <c r="U69" s="7"/>
      <c r="V69" s="13"/>
      <c r="W69" s="7"/>
      <c r="X69" s="7"/>
      <c r="Y69" s="17"/>
      <c r="Z69" s="7"/>
    </row>
    <row r="70" spans="3:26">
      <c r="C70" s="6"/>
      <c r="D70" s="11"/>
      <c r="E70" s="10"/>
      <c r="F70" s="6"/>
      <c r="H70" s="6"/>
      <c r="I70" s="8"/>
      <c r="J70" s="12"/>
      <c r="K70" s="7"/>
      <c r="L70" s="7"/>
      <c r="M70" s="7"/>
      <c r="N70" s="7"/>
      <c r="O70" s="7"/>
      <c r="P70" s="7"/>
      <c r="Q70" s="13"/>
      <c r="R70" s="14"/>
      <c r="S70" s="15"/>
      <c r="T70" s="7"/>
      <c r="U70" s="7"/>
      <c r="V70" s="13"/>
      <c r="W70" s="7"/>
      <c r="X70" s="7"/>
      <c r="Y70" s="17"/>
      <c r="Z70" s="7"/>
    </row>
    <row r="71" spans="3:26">
      <c r="C71" s="6"/>
      <c r="D71" s="11"/>
      <c r="E71" s="10"/>
      <c r="F71" s="6"/>
      <c r="H71" s="6"/>
      <c r="I71" s="8"/>
      <c r="J71" s="12"/>
      <c r="K71" s="7"/>
      <c r="L71" s="7"/>
      <c r="M71" s="7"/>
      <c r="N71" s="7"/>
      <c r="O71" s="7"/>
      <c r="P71" s="7"/>
      <c r="Q71" s="13"/>
      <c r="R71" s="14"/>
      <c r="S71" s="15"/>
      <c r="T71" s="7"/>
      <c r="U71" s="7"/>
      <c r="V71" s="13"/>
      <c r="W71" s="7"/>
      <c r="X71" s="7"/>
      <c r="Y71" s="17"/>
      <c r="Z71" s="7"/>
    </row>
    <row r="72" spans="3:26">
      <c r="C72" s="6"/>
      <c r="D72" s="11"/>
      <c r="E72" s="10"/>
      <c r="F72" s="6"/>
      <c r="H72" s="6"/>
      <c r="I72" s="8"/>
      <c r="J72" s="12"/>
      <c r="K72" s="7"/>
      <c r="L72" s="7"/>
      <c r="M72" s="7"/>
      <c r="N72" s="7"/>
      <c r="O72" s="7"/>
      <c r="P72" s="7"/>
      <c r="Q72" s="13"/>
      <c r="R72" s="14"/>
      <c r="S72" s="15"/>
      <c r="T72" s="7"/>
      <c r="U72" s="7"/>
      <c r="V72" s="13"/>
      <c r="W72" s="7"/>
      <c r="X72" s="7"/>
      <c r="Y72" s="17"/>
      <c r="Z72" s="7"/>
    </row>
    <row r="73" spans="3:26">
      <c r="C73" s="6"/>
      <c r="D73" s="11"/>
      <c r="E73" s="10"/>
      <c r="F73" s="6"/>
      <c r="H73" s="6"/>
      <c r="I73" s="8"/>
      <c r="J73" s="12"/>
      <c r="K73" s="7"/>
      <c r="L73" s="7"/>
      <c r="M73" s="7"/>
      <c r="N73" s="7"/>
      <c r="O73" s="7"/>
      <c r="P73" s="7"/>
      <c r="Q73" s="13"/>
      <c r="R73" s="14"/>
      <c r="S73" s="15"/>
      <c r="T73" s="7"/>
      <c r="U73" s="7"/>
      <c r="V73" s="13"/>
      <c r="W73" s="7"/>
      <c r="X73" s="7"/>
      <c r="Y73" s="17"/>
      <c r="Z73" s="7"/>
    </row>
    <row r="74" spans="3:26">
      <c r="C74" s="6"/>
      <c r="D74" s="11"/>
      <c r="E74" s="10"/>
      <c r="F74" s="6"/>
      <c r="H74" s="6"/>
      <c r="I74" s="8"/>
      <c r="J74" s="12"/>
      <c r="K74" s="7"/>
      <c r="L74" s="7"/>
      <c r="M74" s="7"/>
      <c r="N74" s="7"/>
      <c r="O74" s="7"/>
      <c r="P74" s="7"/>
      <c r="Q74" s="13"/>
      <c r="R74" s="14"/>
      <c r="S74" s="15"/>
      <c r="T74" s="7"/>
      <c r="U74" s="7"/>
      <c r="V74" s="13"/>
      <c r="W74" s="7"/>
      <c r="X74" s="7"/>
      <c r="Y74" s="17"/>
      <c r="Z74" s="7"/>
    </row>
    <row r="75" spans="3:26">
      <c r="C75" s="6"/>
      <c r="D75" s="11"/>
      <c r="E75" s="10"/>
      <c r="F75" s="6"/>
      <c r="H75" s="6"/>
      <c r="I75" s="8"/>
      <c r="J75" s="12"/>
      <c r="K75" s="7"/>
      <c r="L75" s="7"/>
      <c r="M75" s="7"/>
      <c r="N75" s="7"/>
      <c r="O75" s="7"/>
      <c r="P75" s="7"/>
      <c r="Q75" s="13"/>
      <c r="R75" s="14"/>
      <c r="S75" s="15"/>
      <c r="T75" s="7"/>
      <c r="U75" s="7"/>
      <c r="V75" s="13"/>
      <c r="W75" s="7"/>
      <c r="X75" s="7"/>
      <c r="Y75" s="17"/>
      <c r="Z75" s="7"/>
    </row>
    <row r="76" spans="3:26">
      <c r="C76" s="6"/>
      <c r="D76" s="11"/>
      <c r="E76" s="10"/>
      <c r="F76" s="6"/>
      <c r="H76" s="6"/>
      <c r="I76" s="8"/>
      <c r="J76" s="12"/>
      <c r="K76" s="7"/>
      <c r="L76" s="7"/>
      <c r="M76" s="7"/>
      <c r="N76" s="7"/>
      <c r="O76" s="7"/>
      <c r="P76" s="7"/>
      <c r="Q76" s="13"/>
      <c r="R76" s="14"/>
      <c r="S76" s="15"/>
      <c r="T76" s="7"/>
      <c r="U76" s="7"/>
      <c r="V76" s="13"/>
      <c r="W76" s="7"/>
      <c r="X76" s="7"/>
      <c r="Y76" s="17"/>
      <c r="Z76" s="7"/>
    </row>
    <row r="77" spans="3:26">
      <c r="C77" s="6"/>
      <c r="D77" s="11"/>
      <c r="E77" s="10"/>
      <c r="F77" s="6"/>
      <c r="H77" s="6"/>
      <c r="I77" s="8"/>
      <c r="J77" s="12"/>
      <c r="K77" s="7"/>
      <c r="L77" s="7"/>
      <c r="M77" s="7"/>
      <c r="N77" s="7"/>
      <c r="O77" s="7"/>
      <c r="P77" s="7"/>
      <c r="Q77" s="13"/>
      <c r="R77" s="14"/>
      <c r="S77" s="15"/>
      <c r="T77" s="7"/>
      <c r="U77" s="7"/>
      <c r="V77" s="13"/>
      <c r="W77" s="7"/>
      <c r="X77" s="7"/>
      <c r="Y77" s="17"/>
      <c r="Z77" s="7"/>
    </row>
    <row r="78" spans="3:26">
      <c r="C78" s="6"/>
      <c r="D78" s="11"/>
      <c r="E78" s="10"/>
      <c r="F78" s="6"/>
      <c r="H78" s="6"/>
      <c r="I78" s="8"/>
      <c r="J78" s="12"/>
      <c r="K78" s="7"/>
      <c r="L78" s="7"/>
      <c r="M78" s="7"/>
      <c r="N78" s="7"/>
      <c r="O78" s="7"/>
      <c r="P78" s="7"/>
      <c r="Q78" s="13"/>
      <c r="R78" s="14"/>
      <c r="S78" s="15"/>
      <c r="T78" s="7"/>
      <c r="U78" s="7"/>
      <c r="V78" s="13"/>
      <c r="W78" s="7"/>
      <c r="X78" s="7"/>
      <c r="Y78" s="17"/>
      <c r="Z78" s="7"/>
    </row>
    <row r="79" spans="3:26">
      <c r="C79" s="6"/>
      <c r="D79" s="11"/>
      <c r="E79" s="10"/>
      <c r="F79" s="6"/>
      <c r="H79" s="6"/>
      <c r="I79" s="8"/>
      <c r="J79" s="12"/>
      <c r="K79" s="7"/>
      <c r="L79" s="7"/>
      <c r="M79" s="7"/>
      <c r="N79" s="7"/>
      <c r="O79" s="7"/>
      <c r="P79" s="7"/>
      <c r="Q79" s="13"/>
      <c r="R79" s="14"/>
      <c r="S79" s="15"/>
      <c r="T79" s="7"/>
      <c r="U79" s="7"/>
      <c r="V79" s="13"/>
      <c r="W79" s="7"/>
      <c r="X79" s="7"/>
      <c r="Y79" s="17"/>
      <c r="Z79" s="7"/>
    </row>
    <row r="80" spans="3:26">
      <c r="C80" s="6"/>
      <c r="D80" s="11"/>
      <c r="E80" s="10"/>
      <c r="F80" s="6"/>
      <c r="H80" s="6"/>
      <c r="I80" s="8"/>
      <c r="J80" s="12"/>
      <c r="K80" s="7"/>
      <c r="L80" s="7"/>
      <c r="M80" s="7"/>
      <c r="N80" s="7"/>
      <c r="O80" s="7"/>
      <c r="P80" s="7"/>
      <c r="Q80" s="13"/>
      <c r="R80" s="14"/>
      <c r="S80" s="15"/>
      <c r="T80" s="7"/>
      <c r="U80" s="7"/>
      <c r="V80" s="13"/>
      <c r="W80" s="7"/>
      <c r="X80" s="7"/>
      <c r="Y80" s="17"/>
      <c r="Z80" s="7"/>
    </row>
    <row r="81" spans="3:26">
      <c r="C81" s="6"/>
      <c r="D81" s="11"/>
      <c r="E81" s="10"/>
      <c r="F81" s="6"/>
      <c r="H81" s="6"/>
      <c r="I81" s="8"/>
      <c r="J81" s="12"/>
      <c r="K81" s="7"/>
      <c r="L81" s="7"/>
      <c r="M81" s="7"/>
      <c r="N81" s="7"/>
      <c r="O81" s="7"/>
      <c r="P81" s="7"/>
      <c r="Q81" s="13"/>
      <c r="R81" s="14"/>
      <c r="S81" s="15"/>
      <c r="T81" s="7"/>
      <c r="U81" s="7"/>
      <c r="V81" s="13"/>
      <c r="W81" s="7"/>
      <c r="X81" s="7"/>
      <c r="Y81" s="17"/>
      <c r="Z81" s="7"/>
    </row>
    <row r="82" spans="3:26">
      <c r="C82" s="6"/>
      <c r="D82" s="11"/>
      <c r="E82" s="10"/>
      <c r="F82" s="6"/>
      <c r="H82" s="6"/>
      <c r="I82" s="8"/>
      <c r="J82" s="12"/>
      <c r="K82" s="7"/>
      <c r="L82" s="7"/>
      <c r="M82" s="7"/>
      <c r="N82" s="7"/>
      <c r="O82" s="7"/>
      <c r="P82" s="7"/>
      <c r="Q82" s="13"/>
      <c r="R82" s="14"/>
      <c r="S82" s="15"/>
      <c r="T82" s="7"/>
      <c r="U82" s="7"/>
      <c r="V82" s="13"/>
      <c r="W82" s="7"/>
      <c r="X82" s="7"/>
      <c r="Y82" s="17"/>
      <c r="Z82" s="7"/>
    </row>
    <row r="83" spans="3:26">
      <c r="C83" s="6"/>
      <c r="D83" s="11"/>
      <c r="E83" s="10"/>
      <c r="F83" s="6"/>
      <c r="H83" s="6"/>
      <c r="I83" s="8"/>
      <c r="J83" s="12"/>
      <c r="K83" s="7"/>
      <c r="L83" s="7"/>
      <c r="M83" s="7"/>
      <c r="N83" s="7"/>
      <c r="O83" s="7"/>
      <c r="P83" s="7"/>
      <c r="Q83" s="13"/>
      <c r="R83" s="14"/>
      <c r="S83" s="15"/>
      <c r="T83" s="7"/>
      <c r="U83" s="7"/>
      <c r="V83" s="13"/>
      <c r="W83" s="7"/>
      <c r="X83" s="7"/>
      <c r="Y83" s="17"/>
      <c r="Z83" s="7"/>
    </row>
    <row r="84" spans="3:26">
      <c r="C84" s="6"/>
      <c r="D84" s="11"/>
      <c r="E84" s="10"/>
      <c r="F84" s="6"/>
      <c r="H84" s="6"/>
      <c r="I84" s="8"/>
      <c r="J84" s="12"/>
      <c r="K84" s="7"/>
      <c r="L84" s="7"/>
      <c r="M84" s="7"/>
      <c r="N84" s="7"/>
      <c r="O84" s="7"/>
      <c r="P84" s="7"/>
      <c r="Q84" s="13"/>
      <c r="R84" s="14"/>
      <c r="S84" s="15"/>
      <c r="T84" s="7"/>
      <c r="U84" s="7"/>
      <c r="V84" s="13"/>
      <c r="W84" s="7"/>
      <c r="X84" s="7"/>
      <c r="Y84" s="17"/>
      <c r="Z84" s="7"/>
    </row>
    <row r="85" spans="3:26">
      <c r="C85" s="6"/>
      <c r="D85" s="11"/>
      <c r="E85" s="10"/>
      <c r="F85" s="6"/>
      <c r="H85" s="6"/>
      <c r="I85" s="8"/>
      <c r="J85" s="12"/>
      <c r="K85" s="7"/>
      <c r="L85" s="7"/>
      <c r="M85" s="7"/>
      <c r="N85" s="7"/>
      <c r="O85" s="7"/>
      <c r="P85" s="7"/>
      <c r="Q85" s="13"/>
      <c r="R85" s="14"/>
      <c r="S85" s="15"/>
      <c r="T85" s="7"/>
      <c r="U85" s="7"/>
      <c r="V85" s="13"/>
      <c r="W85" s="7"/>
      <c r="X85" s="7"/>
      <c r="Y85" s="17"/>
      <c r="Z85" s="7"/>
    </row>
    <row r="86" spans="3:26">
      <c r="C86" s="6"/>
      <c r="D86" s="11"/>
      <c r="E86" s="10"/>
      <c r="F86" s="6"/>
      <c r="H86" s="6"/>
      <c r="I86" s="8"/>
      <c r="J86" s="12"/>
      <c r="K86" s="7"/>
      <c r="L86" s="7"/>
      <c r="M86" s="7"/>
      <c r="N86" s="7"/>
      <c r="O86" s="7"/>
      <c r="P86" s="7"/>
      <c r="Q86" s="13"/>
      <c r="R86" s="14"/>
      <c r="S86" s="15"/>
      <c r="T86" s="7"/>
      <c r="U86" s="7"/>
      <c r="V86" s="13"/>
      <c r="W86" s="7"/>
      <c r="X86" s="7"/>
      <c r="Y86" s="17"/>
      <c r="Z86" s="7"/>
    </row>
    <row r="87" spans="3:26">
      <c r="C87" s="6"/>
      <c r="D87" s="11"/>
      <c r="E87" s="10"/>
      <c r="F87" s="6"/>
      <c r="H87" s="6"/>
      <c r="I87" s="8"/>
      <c r="J87" s="12"/>
      <c r="K87" s="7"/>
      <c r="L87" s="7"/>
      <c r="M87" s="7"/>
      <c r="N87" s="7"/>
      <c r="O87" s="7"/>
      <c r="P87" s="7"/>
      <c r="Q87" s="13"/>
      <c r="R87" s="14"/>
      <c r="S87" s="15"/>
      <c r="T87" s="7"/>
      <c r="U87" s="7"/>
      <c r="V87" s="13"/>
      <c r="W87" s="7"/>
      <c r="X87" s="7"/>
      <c r="Y87" s="17"/>
      <c r="Z87" s="7"/>
    </row>
    <row r="88" spans="3:26">
      <c r="C88" s="6"/>
      <c r="D88" s="11"/>
      <c r="E88" s="10"/>
      <c r="F88" s="6"/>
      <c r="H88" s="6"/>
      <c r="I88" s="8"/>
      <c r="J88" s="12"/>
      <c r="K88" s="7"/>
      <c r="L88" s="7"/>
      <c r="M88" s="7"/>
      <c r="N88" s="7"/>
      <c r="O88" s="7"/>
      <c r="P88" s="7"/>
      <c r="Q88" s="13"/>
      <c r="R88" s="14"/>
      <c r="S88" s="15"/>
      <c r="T88" s="7"/>
      <c r="U88" s="7"/>
      <c r="V88" s="13"/>
      <c r="W88" s="7"/>
      <c r="X88" s="7"/>
      <c r="Y88" s="17"/>
      <c r="Z88" s="7"/>
    </row>
    <row r="89" spans="3:26">
      <c r="C89" s="6"/>
      <c r="D89" s="11"/>
      <c r="E89" s="10"/>
      <c r="F89" s="6"/>
      <c r="H89" s="6"/>
      <c r="I89" s="8"/>
      <c r="J89" s="12"/>
      <c r="K89" s="7"/>
      <c r="L89" s="7"/>
      <c r="M89" s="7"/>
      <c r="N89" s="7"/>
      <c r="O89" s="7"/>
      <c r="P89" s="7"/>
      <c r="Q89" s="13"/>
      <c r="R89" s="14"/>
      <c r="S89" s="15"/>
      <c r="T89" s="7"/>
      <c r="U89" s="7"/>
      <c r="V89" s="13"/>
      <c r="W89" s="7"/>
      <c r="X89" s="7"/>
      <c r="Y89" s="17"/>
      <c r="Z89" s="7"/>
    </row>
    <row r="90" spans="3:26">
      <c r="C90" s="6"/>
      <c r="D90" s="11"/>
      <c r="E90" s="10"/>
      <c r="F90" s="6"/>
      <c r="H90" s="6"/>
      <c r="I90" s="8"/>
      <c r="J90" s="12"/>
      <c r="K90" s="7"/>
      <c r="L90" s="7"/>
      <c r="M90" s="7"/>
      <c r="N90" s="7"/>
      <c r="O90" s="7"/>
      <c r="P90" s="7"/>
      <c r="Q90" s="13"/>
      <c r="R90" s="14"/>
      <c r="S90" s="15"/>
      <c r="T90" s="7"/>
      <c r="U90" s="7"/>
      <c r="V90" s="13"/>
      <c r="W90" s="7"/>
      <c r="X90" s="7"/>
      <c r="Y90" s="17"/>
      <c r="Z90" s="7"/>
    </row>
    <row r="91" spans="3:26">
      <c r="C91" s="6"/>
      <c r="D91" s="11"/>
      <c r="E91" s="10"/>
      <c r="F91" s="6"/>
      <c r="H91" s="6"/>
      <c r="I91" s="8"/>
      <c r="J91" s="12"/>
      <c r="K91" s="7"/>
      <c r="L91" s="7"/>
      <c r="M91" s="7"/>
      <c r="N91" s="7"/>
      <c r="O91" s="7"/>
      <c r="P91" s="7"/>
      <c r="Q91" s="13"/>
      <c r="R91" s="14"/>
      <c r="S91" s="15"/>
      <c r="T91" s="7"/>
      <c r="U91" s="7"/>
      <c r="V91" s="13"/>
      <c r="W91" s="7"/>
      <c r="X91" s="7"/>
      <c r="Y91" s="17"/>
      <c r="Z91" s="7"/>
    </row>
    <row r="92" spans="3:26">
      <c r="C92" s="6"/>
      <c r="D92" s="11"/>
      <c r="E92" s="10"/>
      <c r="F92" s="6"/>
      <c r="H92" s="6"/>
      <c r="I92" s="8"/>
      <c r="J92" s="12"/>
      <c r="K92" s="7"/>
      <c r="L92" s="7"/>
      <c r="M92" s="7"/>
      <c r="N92" s="7"/>
      <c r="O92" s="7"/>
      <c r="P92" s="7"/>
      <c r="Q92" s="13"/>
      <c r="R92" s="14"/>
      <c r="S92" s="15"/>
      <c r="T92" s="7"/>
      <c r="U92" s="7"/>
      <c r="V92" s="13"/>
      <c r="W92" s="7"/>
      <c r="X92" s="7"/>
      <c r="Y92" s="17"/>
      <c r="Z92" s="7"/>
    </row>
    <row r="93" spans="3:26">
      <c r="C93" s="6"/>
      <c r="D93" s="11"/>
      <c r="E93" s="10"/>
      <c r="F93" s="6"/>
      <c r="H93" s="6"/>
      <c r="I93" s="8"/>
      <c r="J93" s="12"/>
      <c r="K93" s="7"/>
      <c r="L93" s="7"/>
      <c r="M93" s="7"/>
      <c r="N93" s="7"/>
      <c r="O93" s="7"/>
      <c r="P93" s="7"/>
      <c r="Q93" s="13"/>
      <c r="R93" s="14"/>
      <c r="S93" s="15"/>
      <c r="T93" s="7"/>
      <c r="U93" s="7"/>
      <c r="V93" s="13"/>
      <c r="W93" s="7"/>
      <c r="X93" s="7"/>
      <c r="Y93" s="17"/>
      <c r="Z93" s="7"/>
    </row>
    <row r="94" spans="3:26">
      <c r="C94" s="6"/>
      <c r="D94" s="11"/>
      <c r="E94" s="10"/>
      <c r="F94" s="6"/>
      <c r="H94" s="6"/>
      <c r="I94" s="8"/>
      <c r="J94" s="12"/>
      <c r="K94" s="7"/>
      <c r="L94" s="7"/>
      <c r="M94" s="7"/>
      <c r="N94" s="7"/>
      <c r="O94" s="7"/>
      <c r="P94" s="7"/>
      <c r="Q94" s="13"/>
      <c r="R94" s="14"/>
      <c r="S94" s="15"/>
      <c r="T94" s="7"/>
      <c r="U94" s="7"/>
      <c r="V94" s="13"/>
      <c r="W94" s="7"/>
      <c r="X94" s="7"/>
      <c r="Y94" s="17"/>
      <c r="Z94" s="7"/>
    </row>
    <row r="95" spans="3:26">
      <c r="C95" s="6"/>
      <c r="D95" s="11"/>
      <c r="E95" s="10"/>
      <c r="F95" s="6"/>
      <c r="H95" s="6"/>
      <c r="I95" s="8"/>
      <c r="J95" s="12"/>
      <c r="K95" s="7"/>
      <c r="L95" s="7"/>
      <c r="M95" s="7"/>
      <c r="N95" s="7"/>
      <c r="O95" s="7"/>
      <c r="P95" s="7"/>
      <c r="Q95" s="13"/>
      <c r="R95" s="14"/>
      <c r="S95" s="15"/>
      <c r="T95" s="7"/>
      <c r="U95" s="7"/>
      <c r="V95" s="13"/>
      <c r="W95" s="7"/>
      <c r="X95" s="7"/>
      <c r="Y95" s="17"/>
      <c r="Z95" s="7"/>
    </row>
    <row r="96" spans="3:26">
      <c r="C96" s="6"/>
      <c r="D96" s="11"/>
      <c r="E96" s="10"/>
      <c r="F96" s="6"/>
      <c r="H96" s="6"/>
      <c r="I96" s="8"/>
      <c r="J96" s="12"/>
      <c r="K96" s="7"/>
      <c r="L96" s="7"/>
      <c r="M96" s="7"/>
      <c r="N96" s="7"/>
      <c r="O96" s="7"/>
      <c r="P96" s="7"/>
      <c r="Q96" s="13"/>
      <c r="R96" s="14"/>
      <c r="S96" s="15"/>
      <c r="T96" s="7"/>
      <c r="U96" s="7"/>
      <c r="V96" s="13"/>
      <c r="W96" s="7"/>
      <c r="X96" s="7"/>
      <c r="Y96" s="17"/>
      <c r="Z96" s="7"/>
    </row>
    <row r="97" spans="3:26">
      <c r="C97" s="6"/>
      <c r="D97" s="11"/>
      <c r="E97" s="10"/>
      <c r="F97" s="6"/>
      <c r="H97" s="6"/>
      <c r="I97" s="8"/>
      <c r="J97" s="12"/>
      <c r="K97" s="7"/>
      <c r="L97" s="7"/>
      <c r="M97" s="7"/>
      <c r="N97" s="7"/>
      <c r="O97" s="7"/>
      <c r="P97" s="7"/>
      <c r="Q97" s="13"/>
      <c r="R97" s="14"/>
      <c r="S97" s="15"/>
      <c r="T97" s="7"/>
      <c r="U97" s="7"/>
      <c r="V97" s="13"/>
      <c r="W97" s="7"/>
      <c r="X97" s="7"/>
      <c r="Y97" s="17"/>
      <c r="Z97" s="7"/>
    </row>
    <row r="98" spans="3:26">
      <c r="C98" s="6"/>
      <c r="D98" s="11"/>
      <c r="E98" s="10"/>
      <c r="F98" s="6"/>
      <c r="H98" s="6"/>
      <c r="I98" s="8"/>
      <c r="J98" s="12"/>
      <c r="K98" s="7"/>
      <c r="L98" s="7"/>
      <c r="M98" s="7"/>
      <c r="N98" s="7"/>
      <c r="O98" s="7"/>
      <c r="P98" s="7"/>
      <c r="Q98" s="13"/>
      <c r="R98" s="14"/>
      <c r="S98" s="15"/>
      <c r="T98" s="7"/>
      <c r="U98" s="7"/>
      <c r="V98" s="13"/>
      <c r="W98" s="7"/>
      <c r="X98" s="7"/>
      <c r="Y98" s="17"/>
      <c r="Z98" s="7"/>
    </row>
    <row r="99" spans="3:26">
      <c r="C99" s="6"/>
      <c r="D99" s="11"/>
      <c r="E99" s="10"/>
      <c r="F99" s="6"/>
      <c r="H99" s="6"/>
      <c r="I99" s="8"/>
      <c r="J99" s="12"/>
      <c r="K99" s="7"/>
      <c r="L99" s="7"/>
      <c r="M99" s="7"/>
      <c r="N99" s="7"/>
      <c r="O99" s="7"/>
      <c r="P99" s="7"/>
      <c r="Q99" s="13"/>
      <c r="R99" s="14"/>
      <c r="S99" s="15"/>
      <c r="T99" s="7"/>
      <c r="U99" s="7"/>
      <c r="V99" s="13"/>
      <c r="W99" s="7"/>
      <c r="X99" s="7"/>
      <c r="Y99" s="17"/>
      <c r="Z99" s="7"/>
    </row>
    <row r="100" spans="3:26">
      <c r="C100" s="6"/>
      <c r="D100" s="11"/>
      <c r="E100" s="10"/>
      <c r="F100" s="6"/>
      <c r="H100" s="6"/>
      <c r="I100" s="8"/>
      <c r="J100" s="12"/>
      <c r="K100" s="7"/>
      <c r="L100" s="7"/>
      <c r="M100" s="7"/>
      <c r="N100" s="7"/>
      <c r="O100" s="7"/>
      <c r="P100" s="7"/>
      <c r="Q100" s="13"/>
      <c r="R100" s="14"/>
      <c r="S100" s="15"/>
      <c r="T100" s="7"/>
      <c r="U100" s="7"/>
      <c r="V100" s="13"/>
      <c r="W100" s="7"/>
      <c r="X100" s="7"/>
      <c r="Y100" s="17"/>
      <c r="Z100" s="7"/>
    </row>
    <row r="101" spans="3:26">
      <c r="C101" s="6"/>
      <c r="D101" s="11"/>
      <c r="E101" s="10"/>
      <c r="F101" s="6"/>
      <c r="H101" s="6"/>
      <c r="I101" s="8"/>
      <c r="J101" s="12"/>
      <c r="K101" s="7"/>
      <c r="L101" s="7"/>
      <c r="M101" s="7"/>
      <c r="N101" s="7"/>
      <c r="O101" s="7"/>
      <c r="P101" s="7"/>
      <c r="Q101" s="13"/>
      <c r="R101" s="14"/>
      <c r="S101" s="15"/>
      <c r="T101" s="7"/>
      <c r="U101" s="7"/>
      <c r="V101" s="13"/>
      <c r="W101" s="7"/>
      <c r="X101" s="7"/>
      <c r="Y101" s="17"/>
      <c r="Z101" s="7"/>
    </row>
    <row r="102" spans="3:26">
      <c r="C102" s="6"/>
      <c r="D102" s="11"/>
      <c r="E102" s="10"/>
      <c r="F102" s="6"/>
      <c r="H102" s="6"/>
      <c r="I102" s="8"/>
      <c r="J102" s="12"/>
      <c r="K102" s="7"/>
      <c r="L102" s="7"/>
      <c r="M102" s="7"/>
      <c r="N102" s="7"/>
      <c r="O102" s="7"/>
      <c r="P102" s="7"/>
      <c r="Q102" s="13"/>
      <c r="R102" s="14"/>
      <c r="S102" s="15"/>
      <c r="T102" s="7"/>
      <c r="U102" s="7"/>
      <c r="V102" s="13"/>
      <c r="W102" s="7"/>
      <c r="X102" s="7"/>
      <c r="Y102" s="17"/>
      <c r="Z102" s="7"/>
    </row>
    <row r="103" spans="3:26">
      <c r="C103" s="6"/>
      <c r="D103" s="11"/>
      <c r="E103" s="10"/>
      <c r="F103" s="6"/>
      <c r="H103" s="6"/>
      <c r="I103" s="8"/>
      <c r="J103" s="12"/>
      <c r="K103" s="7"/>
      <c r="L103" s="7"/>
      <c r="M103" s="7"/>
      <c r="N103" s="7"/>
      <c r="O103" s="7"/>
      <c r="P103" s="7"/>
      <c r="Q103" s="13"/>
      <c r="R103" s="14"/>
      <c r="S103" s="15"/>
      <c r="T103" s="7"/>
      <c r="U103" s="7"/>
      <c r="V103" s="13"/>
      <c r="W103" s="7"/>
      <c r="X103" s="7"/>
      <c r="Y103" s="17"/>
      <c r="Z103" s="7"/>
    </row>
    <row r="104" spans="3:26">
      <c r="C104" s="6"/>
      <c r="D104" s="11"/>
      <c r="E104" s="10"/>
      <c r="F104" s="6"/>
      <c r="H104" s="6"/>
      <c r="I104" s="8"/>
      <c r="J104" s="12"/>
      <c r="K104" s="7"/>
      <c r="L104" s="7"/>
      <c r="M104" s="7"/>
      <c r="N104" s="7"/>
      <c r="O104" s="7"/>
      <c r="P104" s="7"/>
      <c r="Q104" s="13"/>
      <c r="R104" s="14"/>
      <c r="S104" s="15"/>
      <c r="T104" s="7"/>
      <c r="U104" s="7"/>
      <c r="V104" s="13"/>
      <c r="W104" s="7"/>
      <c r="X104" s="7"/>
      <c r="Y104" s="17"/>
      <c r="Z104" s="7"/>
    </row>
    <row r="105" spans="3:26">
      <c r="C105" s="6"/>
      <c r="D105" s="11"/>
      <c r="E105" s="10"/>
      <c r="F105" s="6"/>
      <c r="H105" s="6"/>
      <c r="I105" s="8"/>
      <c r="J105" s="12"/>
      <c r="K105" s="7"/>
      <c r="L105" s="7"/>
      <c r="M105" s="7"/>
      <c r="N105" s="7"/>
      <c r="O105" s="7"/>
      <c r="P105" s="7"/>
      <c r="Q105" s="13"/>
      <c r="R105" s="14"/>
      <c r="S105" s="15"/>
      <c r="T105" s="7"/>
      <c r="U105" s="7"/>
      <c r="V105" s="13"/>
      <c r="W105" s="7"/>
      <c r="X105" s="7"/>
      <c r="Y105" s="17"/>
      <c r="Z105" s="7"/>
    </row>
    <row r="106" spans="3:26">
      <c r="C106" s="6"/>
      <c r="D106" s="11"/>
      <c r="E106" s="10"/>
      <c r="F106" s="6"/>
      <c r="H106" s="6"/>
      <c r="I106" s="8"/>
      <c r="J106" s="12"/>
      <c r="K106" s="7"/>
      <c r="L106" s="7"/>
      <c r="M106" s="7"/>
      <c r="N106" s="7"/>
      <c r="O106" s="7"/>
      <c r="P106" s="7"/>
      <c r="Q106" s="13"/>
      <c r="R106" s="14"/>
      <c r="S106" s="15"/>
      <c r="T106" s="7"/>
      <c r="U106" s="7"/>
      <c r="V106" s="13"/>
      <c r="W106" s="7"/>
      <c r="X106" s="7"/>
      <c r="Y106" s="17"/>
      <c r="Z106" s="7"/>
    </row>
    <row r="107" spans="3:26">
      <c r="C107" s="6"/>
      <c r="D107" s="11"/>
      <c r="E107" s="10"/>
      <c r="F107" s="6"/>
      <c r="H107" s="6"/>
      <c r="I107" s="8"/>
      <c r="J107" s="12"/>
      <c r="K107" s="7"/>
      <c r="L107" s="7"/>
      <c r="M107" s="7"/>
      <c r="N107" s="7"/>
      <c r="O107" s="7"/>
      <c r="P107" s="7"/>
      <c r="Q107" s="13"/>
      <c r="R107" s="14"/>
      <c r="S107" s="15"/>
      <c r="T107" s="7"/>
      <c r="U107" s="7"/>
      <c r="V107" s="13"/>
      <c r="W107" s="7"/>
      <c r="X107" s="7"/>
      <c r="Y107" s="17"/>
      <c r="Z107" s="7"/>
    </row>
    <row r="108" spans="3:26">
      <c r="C108" s="6"/>
      <c r="D108" s="11"/>
      <c r="E108" s="10"/>
      <c r="F108" s="6"/>
      <c r="H108" s="6"/>
      <c r="I108" s="8"/>
      <c r="J108" s="12"/>
      <c r="K108" s="7"/>
      <c r="L108" s="7"/>
      <c r="M108" s="7"/>
      <c r="N108" s="7"/>
      <c r="O108" s="7"/>
      <c r="P108" s="7"/>
      <c r="Q108" s="13"/>
      <c r="R108" s="14"/>
      <c r="S108" s="15"/>
      <c r="T108" s="7"/>
      <c r="U108" s="7"/>
      <c r="V108" s="13"/>
      <c r="W108" s="7"/>
      <c r="X108" s="7"/>
      <c r="Y108" s="17"/>
      <c r="Z108" s="7"/>
    </row>
    <row r="109" spans="3:26">
      <c r="C109" s="6"/>
      <c r="D109" s="11"/>
      <c r="E109" s="10"/>
      <c r="F109" s="6"/>
      <c r="H109" s="6"/>
      <c r="I109" s="8"/>
      <c r="J109" s="12"/>
      <c r="K109" s="7"/>
      <c r="L109" s="7"/>
      <c r="M109" s="7"/>
      <c r="N109" s="7"/>
      <c r="O109" s="7"/>
      <c r="P109" s="7"/>
      <c r="Q109" s="13"/>
      <c r="R109" s="14"/>
      <c r="S109" s="15"/>
      <c r="T109" s="7"/>
      <c r="U109" s="7"/>
      <c r="V109" s="13"/>
      <c r="W109" s="7"/>
      <c r="X109" s="7"/>
      <c r="Y109" s="17"/>
      <c r="Z109" s="7"/>
    </row>
    <row r="110" spans="3:26">
      <c r="C110" s="6"/>
      <c r="D110" s="11"/>
      <c r="E110" s="10"/>
      <c r="F110" s="6"/>
      <c r="H110" s="6"/>
      <c r="I110" s="8"/>
      <c r="J110" s="12"/>
      <c r="K110" s="7"/>
      <c r="L110" s="7"/>
      <c r="M110" s="7"/>
      <c r="N110" s="7"/>
      <c r="O110" s="7"/>
      <c r="P110" s="7"/>
      <c r="Q110" s="13"/>
      <c r="R110" s="14"/>
      <c r="S110" s="15"/>
      <c r="T110" s="7"/>
      <c r="U110" s="7"/>
      <c r="V110" s="13"/>
      <c r="W110" s="7"/>
      <c r="X110" s="7"/>
      <c r="Y110" s="17"/>
      <c r="Z110" s="7"/>
    </row>
    <row r="111" spans="3:26">
      <c r="C111" s="6"/>
      <c r="D111" s="11"/>
      <c r="E111" s="10"/>
      <c r="F111" s="6"/>
      <c r="H111" s="6"/>
      <c r="I111" s="8"/>
      <c r="J111" s="12"/>
      <c r="K111" s="7"/>
      <c r="L111" s="7"/>
      <c r="M111" s="7"/>
      <c r="N111" s="7"/>
      <c r="O111" s="7"/>
      <c r="P111" s="7"/>
      <c r="Q111" s="13"/>
      <c r="R111" s="14"/>
      <c r="S111" s="15"/>
      <c r="T111" s="7"/>
      <c r="U111" s="7"/>
      <c r="V111" s="13"/>
      <c r="W111" s="7"/>
      <c r="X111" s="7"/>
      <c r="Y111" s="17"/>
      <c r="Z111" s="7"/>
    </row>
    <row r="112" spans="3:26">
      <c r="C112" s="6"/>
      <c r="D112" s="11"/>
      <c r="E112" s="10"/>
      <c r="F112" s="6"/>
      <c r="H112" s="6"/>
      <c r="I112" s="8"/>
      <c r="J112" s="12"/>
      <c r="K112" s="7"/>
      <c r="L112" s="7"/>
      <c r="M112" s="7"/>
      <c r="N112" s="7"/>
      <c r="O112" s="7"/>
      <c r="P112" s="7"/>
      <c r="Q112" s="13"/>
      <c r="R112" s="14"/>
      <c r="S112" s="15"/>
      <c r="T112" s="7"/>
      <c r="U112" s="7"/>
      <c r="V112" s="13"/>
      <c r="W112" s="7"/>
      <c r="X112" s="7"/>
      <c r="Y112" s="17"/>
      <c r="Z112" s="7"/>
    </row>
    <row r="113" spans="3:26">
      <c r="C113" s="6"/>
      <c r="D113" s="11"/>
      <c r="E113" s="10"/>
      <c r="F113" s="6"/>
      <c r="H113" s="6"/>
      <c r="I113" s="8"/>
      <c r="J113" s="12"/>
      <c r="K113" s="7"/>
      <c r="L113" s="7"/>
      <c r="M113" s="7"/>
      <c r="N113" s="7"/>
      <c r="O113" s="7"/>
      <c r="P113" s="7"/>
      <c r="Q113" s="13"/>
      <c r="R113" s="14"/>
      <c r="S113" s="15"/>
      <c r="T113" s="7"/>
      <c r="U113" s="7"/>
      <c r="V113" s="13"/>
      <c r="W113" s="7"/>
      <c r="X113" s="7"/>
      <c r="Y113" s="17"/>
      <c r="Z113" s="7"/>
    </row>
    <row r="114" spans="3:26">
      <c r="C114" s="6"/>
      <c r="D114" s="11"/>
      <c r="E114" s="10"/>
      <c r="F114" s="6"/>
      <c r="H114" s="6"/>
      <c r="I114" s="8"/>
      <c r="J114" s="12"/>
      <c r="K114" s="7"/>
      <c r="L114" s="7"/>
      <c r="M114" s="7"/>
      <c r="N114" s="7"/>
      <c r="O114" s="7"/>
      <c r="P114" s="7"/>
      <c r="Q114" s="13"/>
      <c r="R114" s="14"/>
      <c r="S114" s="15"/>
      <c r="T114" s="7"/>
      <c r="U114" s="7"/>
      <c r="V114" s="13"/>
      <c r="W114" s="7"/>
      <c r="X114" s="7"/>
      <c r="Y114" s="17"/>
      <c r="Z114" s="7"/>
    </row>
    <row r="115" spans="3:26">
      <c r="C115" s="6"/>
      <c r="D115" s="11"/>
      <c r="E115" s="10"/>
      <c r="F115" s="6"/>
      <c r="H115" s="6"/>
      <c r="I115" s="8"/>
      <c r="J115" s="12"/>
      <c r="K115" s="7"/>
      <c r="L115" s="7"/>
      <c r="M115" s="7"/>
      <c r="N115" s="7"/>
      <c r="O115" s="7"/>
      <c r="P115" s="7"/>
      <c r="Q115" s="13"/>
      <c r="R115" s="14"/>
      <c r="S115" s="15"/>
      <c r="T115" s="7"/>
      <c r="U115" s="7"/>
      <c r="V115" s="13"/>
      <c r="W115" s="7"/>
      <c r="X115" s="7"/>
      <c r="Y115" s="17"/>
      <c r="Z115" s="7"/>
    </row>
    <row r="116" spans="3:26">
      <c r="C116" s="6"/>
      <c r="D116" s="11"/>
      <c r="E116" s="10"/>
      <c r="F116" s="6"/>
      <c r="H116" s="6"/>
      <c r="I116" s="8"/>
      <c r="J116" s="12"/>
      <c r="K116" s="7"/>
      <c r="L116" s="7"/>
      <c r="M116" s="7"/>
      <c r="N116" s="7"/>
      <c r="O116" s="7"/>
      <c r="P116" s="7"/>
      <c r="Q116" s="13"/>
      <c r="R116" s="14"/>
      <c r="S116" s="15"/>
      <c r="T116" s="7"/>
      <c r="U116" s="7"/>
      <c r="V116" s="13"/>
      <c r="W116" s="7"/>
      <c r="X116" s="7"/>
      <c r="Y116" s="17"/>
      <c r="Z116" s="7"/>
    </row>
    <row r="117" spans="3:26">
      <c r="C117" s="6"/>
      <c r="D117" s="11"/>
      <c r="E117" s="10"/>
      <c r="F117" s="6"/>
      <c r="H117" s="6"/>
      <c r="I117" s="8"/>
      <c r="J117" s="12"/>
      <c r="K117" s="7"/>
      <c r="L117" s="7"/>
      <c r="M117" s="7"/>
      <c r="N117" s="7"/>
      <c r="O117" s="7"/>
      <c r="P117" s="7"/>
      <c r="Q117" s="13"/>
      <c r="R117" s="14"/>
      <c r="S117" s="15"/>
      <c r="T117" s="7"/>
      <c r="U117" s="7"/>
      <c r="V117" s="13"/>
      <c r="W117" s="7"/>
      <c r="X117" s="7"/>
      <c r="Y117" s="17"/>
      <c r="Z117" s="7"/>
    </row>
    <row r="118" spans="3:26">
      <c r="C118" s="6"/>
      <c r="D118" s="11"/>
      <c r="E118" s="10"/>
      <c r="F118" s="6"/>
      <c r="H118" s="6"/>
      <c r="I118" s="8"/>
      <c r="J118" s="12"/>
      <c r="K118" s="7"/>
      <c r="L118" s="7"/>
      <c r="M118" s="7"/>
      <c r="N118" s="7"/>
      <c r="O118" s="7"/>
      <c r="P118" s="7"/>
      <c r="Q118" s="13"/>
      <c r="R118" s="14"/>
      <c r="S118" s="15"/>
      <c r="T118" s="7"/>
      <c r="U118" s="7"/>
      <c r="V118" s="13"/>
      <c r="W118" s="7"/>
      <c r="X118" s="7"/>
      <c r="Y118" s="17"/>
      <c r="Z118" s="7"/>
    </row>
    <row r="119" spans="3:26">
      <c r="C119" s="6"/>
      <c r="D119" s="11"/>
      <c r="E119" s="10"/>
      <c r="F119" s="6"/>
      <c r="H119" s="6"/>
      <c r="I119" s="8"/>
      <c r="J119" s="12"/>
      <c r="K119" s="7"/>
      <c r="L119" s="7"/>
      <c r="M119" s="7"/>
      <c r="N119" s="7"/>
      <c r="O119" s="7"/>
      <c r="P119" s="7"/>
      <c r="Q119" s="13"/>
      <c r="R119" s="14"/>
      <c r="S119" s="15"/>
      <c r="T119" s="7"/>
      <c r="U119" s="7"/>
      <c r="V119" s="13"/>
      <c r="W119" s="7"/>
      <c r="X119" s="7"/>
      <c r="Y119" s="17"/>
      <c r="Z119" s="7"/>
    </row>
    <row r="120" spans="3:26">
      <c r="C120" s="6"/>
      <c r="D120" s="11"/>
      <c r="E120" s="10"/>
      <c r="F120" s="6"/>
      <c r="H120" s="6"/>
      <c r="I120" s="8"/>
      <c r="J120" s="12"/>
      <c r="K120" s="7"/>
      <c r="L120" s="7"/>
      <c r="M120" s="7"/>
      <c r="N120" s="7"/>
      <c r="O120" s="7"/>
      <c r="P120" s="7"/>
      <c r="Q120" s="13"/>
      <c r="R120" s="14"/>
      <c r="S120" s="15"/>
      <c r="T120" s="7"/>
      <c r="U120" s="7"/>
      <c r="V120" s="13"/>
      <c r="W120" s="7"/>
      <c r="X120" s="7"/>
      <c r="Y120" s="17"/>
      <c r="Z120" s="7"/>
    </row>
    <row r="121" spans="3:26">
      <c r="C121" s="6"/>
      <c r="D121" s="11"/>
      <c r="E121" s="10"/>
      <c r="F121" s="6"/>
      <c r="H121" s="6"/>
      <c r="I121" s="8"/>
      <c r="J121" s="12"/>
      <c r="K121" s="7"/>
      <c r="L121" s="7"/>
      <c r="M121" s="7"/>
      <c r="N121" s="7"/>
      <c r="O121" s="7"/>
      <c r="P121" s="7"/>
      <c r="Q121" s="13"/>
      <c r="R121" s="14"/>
      <c r="S121" s="15"/>
      <c r="T121" s="7"/>
      <c r="U121" s="7"/>
      <c r="V121" s="13"/>
      <c r="W121" s="7"/>
      <c r="X121" s="7"/>
      <c r="Y121" s="17"/>
      <c r="Z121" s="7"/>
    </row>
    <row r="122" spans="3:26">
      <c r="C122" s="6"/>
      <c r="D122" s="11"/>
      <c r="E122" s="10"/>
      <c r="F122" s="6"/>
      <c r="H122" s="6"/>
      <c r="I122" s="8"/>
      <c r="J122" s="12"/>
      <c r="K122" s="7"/>
      <c r="L122" s="7"/>
      <c r="M122" s="7"/>
      <c r="N122" s="7"/>
      <c r="O122" s="7"/>
      <c r="P122" s="7"/>
      <c r="Q122" s="13"/>
      <c r="R122" s="14"/>
      <c r="S122" s="15"/>
      <c r="T122" s="7"/>
      <c r="U122" s="7"/>
      <c r="V122" s="13"/>
      <c r="W122" s="7"/>
      <c r="X122" s="7"/>
      <c r="Y122" s="17"/>
      <c r="Z122" s="7"/>
    </row>
    <row r="123" spans="3:26">
      <c r="C123" s="6"/>
      <c r="D123" s="11"/>
      <c r="E123" s="10"/>
      <c r="F123" s="6"/>
      <c r="H123" s="6"/>
      <c r="I123" s="8"/>
      <c r="J123" s="12"/>
      <c r="K123" s="7"/>
      <c r="L123" s="7"/>
      <c r="M123" s="7"/>
      <c r="N123" s="7"/>
      <c r="O123" s="7"/>
      <c r="P123" s="7"/>
      <c r="Q123" s="13"/>
      <c r="R123" s="14"/>
      <c r="S123" s="15"/>
      <c r="T123" s="7"/>
      <c r="U123" s="7"/>
      <c r="V123" s="13"/>
      <c r="W123" s="7"/>
      <c r="X123" s="7"/>
      <c r="Y123" s="17"/>
      <c r="Z123" s="7"/>
    </row>
    <row r="124" spans="3:26">
      <c r="C124" s="6"/>
      <c r="D124" s="11"/>
      <c r="E124" s="10"/>
      <c r="F124" s="6"/>
      <c r="H124" s="6"/>
      <c r="I124" s="8"/>
      <c r="J124" s="12"/>
      <c r="K124" s="7"/>
      <c r="L124" s="7"/>
      <c r="M124" s="7"/>
      <c r="N124" s="7"/>
      <c r="O124" s="7"/>
      <c r="P124" s="7"/>
      <c r="Q124" s="13"/>
      <c r="R124" s="14"/>
      <c r="S124" s="15"/>
      <c r="T124" s="7"/>
      <c r="U124" s="7"/>
      <c r="V124" s="13"/>
      <c r="W124" s="7"/>
      <c r="X124" s="7"/>
      <c r="Y124" s="17"/>
      <c r="Z124" s="7"/>
    </row>
    <row r="125" spans="3:26">
      <c r="C125" s="6"/>
      <c r="D125" s="11"/>
      <c r="E125" s="10"/>
      <c r="F125" s="6"/>
      <c r="H125" s="6"/>
      <c r="I125" s="8"/>
      <c r="J125" s="12"/>
      <c r="K125" s="7"/>
      <c r="L125" s="7"/>
      <c r="M125" s="7"/>
      <c r="N125" s="7"/>
      <c r="O125" s="7"/>
      <c r="P125" s="7"/>
      <c r="Q125" s="13"/>
      <c r="R125" s="14"/>
      <c r="S125" s="15"/>
      <c r="T125" s="7"/>
      <c r="U125" s="7"/>
      <c r="V125" s="13"/>
      <c r="W125" s="7"/>
      <c r="X125" s="7"/>
      <c r="Y125" s="17"/>
      <c r="Z125" s="7"/>
    </row>
    <row r="126" spans="3:26">
      <c r="C126" s="6"/>
      <c r="D126" s="11"/>
      <c r="E126" s="10"/>
      <c r="F126" s="6"/>
      <c r="H126" s="6"/>
      <c r="I126" s="8"/>
      <c r="J126" s="12"/>
      <c r="K126" s="7"/>
      <c r="L126" s="7"/>
      <c r="M126" s="7"/>
      <c r="N126" s="7"/>
      <c r="O126" s="7"/>
      <c r="P126" s="7"/>
      <c r="Q126" s="13"/>
      <c r="R126" s="14"/>
      <c r="S126" s="15"/>
      <c r="T126" s="7"/>
      <c r="U126" s="7"/>
      <c r="V126" s="13"/>
      <c r="W126" s="7"/>
      <c r="X126" s="7"/>
      <c r="Y126" s="17"/>
      <c r="Z126" s="7"/>
    </row>
    <row r="127" spans="3:26">
      <c r="C127" s="6"/>
      <c r="D127" s="11"/>
      <c r="E127" s="10"/>
      <c r="F127" s="6"/>
      <c r="H127" s="6"/>
      <c r="I127" s="8"/>
      <c r="J127" s="12"/>
      <c r="K127" s="7"/>
      <c r="L127" s="7"/>
      <c r="M127" s="7"/>
      <c r="N127" s="7"/>
      <c r="O127" s="7"/>
      <c r="P127" s="7"/>
      <c r="Q127" s="13"/>
      <c r="R127" s="14"/>
      <c r="S127" s="15"/>
      <c r="T127" s="7"/>
      <c r="U127" s="7"/>
      <c r="V127" s="13"/>
      <c r="W127" s="7"/>
      <c r="X127" s="7"/>
      <c r="Y127" s="17"/>
      <c r="Z127" s="7"/>
    </row>
    <row r="128" spans="3:26">
      <c r="C128" s="6"/>
      <c r="D128" s="11"/>
      <c r="E128" s="10"/>
      <c r="F128" s="6"/>
      <c r="H128" s="6"/>
      <c r="I128" s="8"/>
      <c r="J128" s="12"/>
      <c r="K128" s="7"/>
      <c r="L128" s="7"/>
      <c r="M128" s="7"/>
      <c r="N128" s="7"/>
      <c r="O128" s="7"/>
      <c r="P128" s="7"/>
      <c r="Q128" s="13"/>
      <c r="R128" s="14"/>
      <c r="S128" s="15"/>
      <c r="T128" s="7"/>
      <c r="U128" s="7"/>
      <c r="V128" s="13"/>
      <c r="W128" s="7"/>
      <c r="X128" s="7"/>
      <c r="Y128" s="17"/>
      <c r="Z128" s="7"/>
    </row>
    <row r="129" spans="3:26">
      <c r="C129" s="6"/>
      <c r="D129" s="11"/>
      <c r="E129" s="10"/>
      <c r="F129" s="6"/>
      <c r="H129" s="6"/>
      <c r="I129" s="8"/>
      <c r="J129" s="12"/>
      <c r="K129" s="7"/>
      <c r="L129" s="7"/>
      <c r="M129" s="7"/>
      <c r="N129" s="7"/>
      <c r="O129" s="7"/>
      <c r="P129" s="7"/>
      <c r="Q129" s="13"/>
      <c r="R129" s="14"/>
      <c r="S129" s="15"/>
      <c r="T129" s="7"/>
      <c r="U129" s="7"/>
      <c r="V129" s="13"/>
      <c r="W129" s="7"/>
      <c r="X129" s="7"/>
      <c r="Y129" s="17"/>
      <c r="Z129" s="7"/>
    </row>
    <row r="130" spans="3:26">
      <c r="C130" s="6"/>
      <c r="D130" s="11"/>
      <c r="E130" s="10"/>
      <c r="F130" s="6"/>
      <c r="H130" s="6"/>
      <c r="I130" s="8"/>
      <c r="J130" s="12"/>
      <c r="K130" s="7"/>
      <c r="L130" s="7"/>
      <c r="M130" s="7"/>
      <c r="N130" s="7"/>
      <c r="O130" s="7"/>
      <c r="P130" s="7"/>
      <c r="Q130" s="13"/>
      <c r="R130" s="14"/>
      <c r="S130" s="15"/>
      <c r="T130" s="7"/>
      <c r="U130" s="7"/>
      <c r="V130" s="13"/>
      <c r="W130" s="7"/>
      <c r="X130" s="7"/>
      <c r="Y130" s="17"/>
      <c r="Z130" s="7"/>
    </row>
    <row r="131" spans="3:26">
      <c r="C131" s="6"/>
      <c r="D131" s="11"/>
      <c r="E131" s="10"/>
      <c r="F131" s="6"/>
      <c r="H131" s="6"/>
      <c r="I131" s="8"/>
      <c r="J131" s="12"/>
      <c r="K131" s="7"/>
      <c r="L131" s="7"/>
      <c r="M131" s="7"/>
      <c r="N131" s="7"/>
      <c r="O131" s="7"/>
      <c r="P131" s="7"/>
      <c r="Q131" s="13"/>
      <c r="R131" s="14"/>
      <c r="S131" s="15"/>
      <c r="T131" s="7"/>
      <c r="U131" s="7"/>
      <c r="V131" s="13"/>
      <c r="W131" s="7"/>
      <c r="X131" s="7"/>
      <c r="Y131" s="17"/>
      <c r="Z131" s="7"/>
    </row>
    <row r="132" spans="3:26">
      <c r="C132" s="6"/>
      <c r="D132" s="11"/>
      <c r="E132" s="10"/>
      <c r="F132" s="6"/>
      <c r="H132" s="6"/>
      <c r="I132" s="8"/>
      <c r="J132" s="12"/>
      <c r="K132" s="7"/>
      <c r="L132" s="7"/>
      <c r="M132" s="7"/>
      <c r="N132" s="7"/>
      <c r="O132" s="7"/>
      <c r="P132" s="7"/>
      <c r="Q132" s="13"/>
      <c r="R132" s="14"/>
      <c r="S132" s="15"/>
      <c r="T132" s="7"/>
      <c r="U132" s="7"/>
      <c r="V132" s="13"/>
      <c r="W132" s="7"/>
      <c r="X132" s="7"/>
      <c r="Y132" s="17"/>
      <c r="Z132" s="7"/>
    </row>
    <row r="133" spans="3:26">
      <c r="C133" s="6"/>
      <c r="D133" s="11"/>
      <c r="E133" s="10"/>
      <c r="F133" s="6"/>
      <c r="H133" s="6"/>
      <c r="I133" s="8"/>
      <c r="J133" s="12"/>
      <c r="K133" s="7"/>
      <c r="L133" s="7"/>
      <c r="M133" s="7"/>
      <c r="N133" s="7"/>
      <c r="O133" s="7"/>
      <c r="P133" s="7"/>
      <c r="Q133" s="13"/>
      <c r="R133" s="14"/>
      <c r="S133" s="15"/>
      <c r="T133" s="7"/>
      <c r="U133" s="7"/>
      <c r="V133" s="13"/>
      <c r="W133" s="7"/>
      <c r="X133" s="7"/>
      <c r="Y133" s="17"/>
      <c r="Z133" s="7"/>
    </row>
    <row r="134" spans="3:26">
      <c r="C134" s="6"/>
      <c r="D134" s="11"/>
      <c r="E134" s="10"/>
      <c r="F134" s="6"/>
      <c r="H134" s="6"/>
      <c r="I134" s="8"/>
      <c r="J134" s="12"/>
      <c r="K134" s="7"/>
      <c r="L134" s="7"/>
      <c r="M134" s="7"/>
      <c r="N134" s="7"/>
      <c r="O134" s="7"/>
      <c r="P134" s="7"/>
      <c r="Q134" s="13"/>
      <c r="R134" s="14"/>
      <c r="S134" s="15"/>
      <c r="T134" s="7"/>
      <c r="U134" s="7"/>
      <c r="V134" s="13"/>
      <c r="W134" s="7"/>
      <c r="X134" s="7"/>
      <c r="Y134" s="17"/>
      <c r="Z134" s="7"/>
    </row>
    <row r="135" spans="3:26">
      <c r="C135" s="6"/>
      <c r="D135" s="11"/>
      <c r="E135" s="10"/>
      <c r="F135" s="6"/>
      <c r="H135" s="6"/>
      <c r="I135" s="8"/>
      <c r="J135" s="12"/>
      <c r="K135" s="7"/>
      <c r="L135" s="7"/>
      <c r="M135" s="7"/>
      <c r="N135" s="7"/>
      <c r="O135" s="7"/>
      <c r="P135" s="7"/>
      <c r="Q135" s="13"/>
      <c r="R135" s="14"/>
      <c r="S135" s="15"/>
      <c r="T135" s="7"/>
      <c r="U135" s="7"/>
      <c r="V135" s="13"/>
      <c r="W135" s="7"/>
      <c r="X135" s="7"/>
      <c r="Y135" s="17"/>
      <c r="Z135" s="7"/>
    </row>
    <row r="136" spans="3:26">
      <c r="C136" s="6"/>
      <c r="D136" s="11"/>
      <c r="E136" s="10"/>
      <c r="F136" s="6"/>
      <c r="H136" s="6"/>
      <c r="I136" s="8"/>
      <c r="J136" s="12"/>
      <c r="K136" s="7"/>
      <c r="L136" s="7"/>
      <c r="M136" s="7"/>
      <c r="N136" s="7"/>
      <c r="O136" s="7"/>
      <c r="P136" s="7"/>
      <c r="Q136" s="13"/>
      <c r="R136" s="14"/>
      <c r="S136" s="15"/>
      <c r="T136" s="7"/>
      <c r="U136" s="7"/>
      <c r="V136" s="13"/>
      <c r="W136" s="7"/>
      <c r="X136" s="7"/>
      <c r="Y136" s="17"/>
      <c r="Z136" s="7"/>
    </row>
    <row r="137" spans="3:26">
      <c r="C137" s="6"/>
      <c r="D137" s="11"/>
      <c r="E137" s="10"/>
      <c r="F137" s="6"/>
      <c r="H137" s="6"/>
      <c r="I137" s="8"/>
      <c r="J137" s="12"/>
      <c r="K137" s="7"/>
      <c r="L137" s="7"/>
      <c r="M137" s="7"/>
      <c r="N137" s="7"/>
      <c r="O137" s="7"/>
      <c r="P137" s="7"/>
      <c r="Q137" s="13"/>
      <c r="R137" s="14"/>
      <c r="S137" s="15"/>
      <c r="T137" s="7"/>
      <c r="U137" s="7"/>
      <c r="V137" s="13"/>
      <c r="W137" s="7"/>
      <c r="X137" s="7"/>
      <c r="Y137" s="17"/>
      <c r="Z137" s="7"/>
    </row>
    <row r="138" spans="3:26">
      <c r="C138" s="6"/>
      <c r="D138" s="11"/>
      <c r="E138" s="10"/>
      <c r="F138" s="6"/>
      <c r="H138" s="6"/>
      <c r="I138" s="8"/>
      <c r="J138" s="12"/>
      <c r="K138" s="7"/>
      <c r="L138" s="7"/>
      <c r="M138" s="7"/>
      <c r="N138" s="7"/>
      <c r="O138" s="7"/>
      <c r="P138" s="7"/>
      <c r="Q138" s="13"/>
      <c r="R138" s="14"/>
      <c r="S138" s="15"/>
      <c r="T138" s="7"/>
      <c r="U138" s="7"/>
      <c r="V138" s="13"/>
      <c r="W138" s="7"/>
      <c r="X138" s="7"/>
      <c r="Y138" s="17"/>
      <c r="Z138" s="7"/>
    </row>
    <row r="139" spans="3:26">
      <c r="C139" s="6"/>
      <c r="D139" s="11"/>
      <c r="E139" s="10"/>
      <c r="F139" s="6"/>
      <c r="H139" s="6"/>
      <c r="I139" s="8"/>
      <c r="J139" s="12"/>
      <c r="K139" s="7"/>
      <c r="L139" s="7"/>
      <c r="M139" s="7"/>
      <c r="N139" s="7"/>
      <c r="O139" s="7"/>
      <c r="P139" s="7"/>
      <c r="Q139" s="13"/>
      <c r="R139" s="14"/>
      <c r="S139" s="15"/>
      <c r="T139" s="7"/>
      <c r="U139" s="7"/>
      <c r="V139" s="13"/>
      <c r="W139" s="7"/>
      <c r="X139" s="7"/>
      <c r="Y139" s="17"/>
      <c r="Z139" s="7"/>
    </row>
    <row r="140" spans="3:26">
      <c r="C140" s="6"/>
      <c r="D140" s="11"/>
      <c r="E140" s="10"/>
      <c r="F140" s="6"/>
      <c r="H140" s="6"/>
      <c r="I140" s="8"/>
      <c r="J140" s="12"/>
      <c r="K140" s="7"/>
      <c r="L140" s="7"/>
      <c r="M140" s="7"/>
      <c r="N140" s="7"/>
      <c r="O140" s="7"/>
      <c r="P140" s="7"/>
      <c r="Q140" s="13"/>
      <c r="R140" s="14"/>
      <c r="S140" s="15"/>
      <c r="T140" s="7"/>
      <c r="U140" s="7"/>
      <c r="V140" s="13"/>
      <c r="W140" s="7"/>
      <c r="X140" s="7"/>
      <c r="Y140" s="17"/>
      <c r="Z140" s="7"/>
    </row>
    <row r="141" spans="3:26">
      <c r="C141" s="6"/>
      <c r="D141" s="11"/>
      <c r="E141" s="10"/>
      <c r="F141" s="6"/>
      <c r="H141" s="6"/>
      <c r="I141" s="8"/>
      <c r="J141" s="12"/>
      <c r="K141" s="7"/>
      <c r="L141" s="7"/>
      <c r="M141" s="7"/>
      <c r="N141" s="7"/>
      <c r="O141" s="7"/>
      <c r="P141" s="7"/>
      <c r="Q141" s="13"/>
      <c r="R141" s="14"/>
      <c r="S141" s="15"/>
      <c r="T141" s="7"/>
      <c r="U141" s="7"/>
      <c r="V141" s="13"/>
      <c r="W141" s="7"/>
      <c r="X141" s="7"/>
      <c r="Y141" s="17"/>
      <c r="Z141" s="7"/>
    </row>
    <row r="142" spans="3:26">
      <c r="C142" s="6"/>
      <c r="D142" s="11"/>
      <c r="E142" s="10"/>
      <c r="F142" s="6"/>
      <c r="H142" s="6"/>
      <c r="I142" s="8"/>
      <c r="J142" s="12"/>
      <c r="K142" s="7"/>
      <c r="L142" s="7"/>
      <c r="M142" s="7"/>
      <c r="N142" s="7"/>
      <c r="O142" s="7"/>
      <c r="P142" s="7"/>
      <c r="Q142" s="13"/>
      <c r="R142" s="14"/>
      <c r="S142" s="15"/>
      <c r="T142" s="7"/>
      <c r="U142" s="7"/>
      <c r="V142" s="13"/>
      <c r="W142" s="7"/>
      <c r="X142" s="7"/>
      <c r="Y142" s="17"/>
      <c r="Z142" s="7"/>
    </row>
    <row r="143" spans="3:26">
      <c r="C143" s="6"/>
      <c r="D143" s="11"/>
      <c r="E143" s="10"/>
      <c r="F143" s="6"/>
      <c r="H143" s="6"/>
      <c r="I143" s="8"/>
      <c r="J143" s="12"/>
      <c r="K143" s="7"/>
      <c r="L143" s="7"/>
      <c r="M143" s="7"/>
      <c r="N143" s="7"/>
      <c r="O143" s="7"/>
      <c r="P143" s="7"/>
      <c r="Q143" s="13"/>
      <c r="R143" s="14"/>
      <c r="S143" s="15"/>
      <c r="T143" s="7"/>
      <c r="U143" s="7"/>
      <c r="V143" s="13"/>
      <c r="W143" s="7"/>
      <c r="X143" s="7"/>
      <c r="Y143" s="17"/>
      <c r="Z143" s="7"/>
    </row>
    <row r="144" spans="3:26">
      <c r="C144" s="6"/>
      <c r="D144" s="11"/>
      <c r="E144" s="10"/>
      <c r="F144" s="6"/>
      <c r="H144" s="6"/>
      <c r="I144" s="8"/>
      <c r="J144" s="12"/>
      <c r="K144" s="7"/>
      <c r="L144" s="7"/>
      <c r="M144" s="7"/>
      <c r="N144" s="7"/>
      <c r="O144" s="7"/>
      <c r="P144" s="7"/>
      <c r="Q144" s="13"/>
      <c r="R144" s="14"/>
      <c r="S144" s="15"/>
      <c r="T144" s="7"/>
      <c r="U144" s="7"/>
      <c r="V144" s="13"/>
      <c r="W144" s="7"/>
      <c r="X144" s="7"/>
      <c r="Y144" s="17"/>
      <c r="Z144" s="7"/>
    </row>
    <row r="145" spans="3:26">
      <c r="C145" s="6"/>
      <c r="D145" s="11"/>
      <c r="E145" s="10"/>
      <c r="F145" s="6"/>
      <c r="H145" s="6"/>
      <c r="I145" s="8"/>
      <c r="J145" s="12"/>
      <c r="K145" s="7"/>
      <c r="L145" s="7"/>
      <c r="M145" s="7"/>
      <c r="N145" s="7"/>
      <c r="O145" s="7"/>
      <c r="P145" s="7"/>
      <c r="Q145" s="13"/>
      <c r="R145" s="14"/>
      <c r="S145" s="15"/>
      <c r="T145" s="7"/>
      <c r="U145" s="7"/>
      <c r="V145" s="13"/>
      <c r="W145" s="7"/>
      <c r="X145" s="7"/>
      <c r="Y145" s="17"/>
      <c r="Z145" s="7"/>
    </row>
    <row r="146" spans="3:26">
      <c r="C146" s="6"/>
      <c r="D146" s="11"/>
      <c r="E146" s="10"/>
      <c r="F146" s="6"/>
      <c r="H146" s="6"/>
      <c r="I146" s="8"/>
      <c r="J146" s="12"/>
      <c r="K146" s="7"/>
      <c r="L146" s="7"/>
      <c r="M146" s="7"/>
      <c r="N146" s="7"/>
      <c r="O146" s="7"/>
      <c r="P146" s="7"/>
      <c r="Q146" s="13"/>
      <c r="R146" s="14"/>
      <c r="S146" s="15"/>
      <c r="T146" s="7"/>
      <c r="U146" s="7"/>
      <c r="V146" s="13"/>
      <c r="W146" s="7"/>
      <c r="X146" s="7"/>
      <c r="Y146" s="17"/>
      <c r="Z146" s="7"/>
    </row>
    <row r="147" spans="3:26">
      <c r="C147" s="6"/>
      <c r="D147" s="11"/>
      <c r="E147" s="10"/>
      <c r="F147" s="6"/>
      <c r="H147" s="6"/>
      <c r="I147" s="8"/>
      <c r="J147" s="12"/>
      <c r="K147" s="7"/>
      <c r="L147" s="7"/>
      <c r="M147" s="7"/>
      <c r="N147" s="7"/>
      <c r="O147" s="7"/>
      <c r="P147" s="7"/>
      <c r="Q147" s="13"/>
      <c r="R147" s="14"/>
      <c r="S147" s="15"/>
      <c r="T147" s="7"/>
      <c r="U147" s="7"/>
      <c r="V147" s="13"/>
      <c r="W147" s="7"/>
      <c r="X147" s="7"/>
      <c r="Y147" s="17"/>
      <c r="Z147" s="7"/>
    </row>
    <row r="148" spans="3:26">
      <c r="C148" s="6"/>
      <c r="D148" s="11"/>
      <c r="E148" s="10"/>
      <c r="F148" s="6"/>
      <c r="H148" s="6"/>
      <c r="I148" s="8"/>
      <c r="J148" s="12"/>
      <c r="K148" s="7"/>
      <c r="L148" s="7"/>
      <c r="M148" s="7"/>
      <c r="N148" s="7"/>
      <c r="O148" s="7"/>
      <c r="P148" s="7"/>
      <c r="Q148" s="13"/>
      <c r="R148" s="14"/>
      <c r="S148" s="15"/>
      <c r="T148" s="7"/>
      <c r="U148" s="7"/>
      <c r="V148" s="13"/>
      <c r="W148" s="7"/>
      <c r="X148" s="7"/>
      <c r="Y148" s="17"/>
      <c r="Z148" s="7"/>
    </row>
    <row r="149" spans="3:26">
      <c r="C149" s="6"/>
      <c r="D149" s="11"/>
      <c r="E149" s="10"/>
      <c r="F149" s="6"/>
      <c r="H149" s="6"/>
      <c r="I149" s="8"/>
      <c r="J149" s="12"/>
      <c r="K149" s="7"/>
      <c r="L149" s="7"/>
      <c r="M149" s="7"/>
      <c r="N149" s="7"/>
      <c r="O149" s="7"/>
      <c r="P149" s="7"/>
      <c r="Q149" s="13"/>
      <c r="R149" s="14"/>
      <c r="S149" s="15"/>
      <c r="T149" s="7"/>
      <c r="U149" s="7"/>
      <c r="V149" s="13"/>
      <c r="W149" s="7"/>
      <c r="X149" s="7"/>
      <c r="Y149" s="17"/>
      <c r="Z149" s="7"/>
    </row>
    <row r="150" spans="3:26">
      <c r="C150" s="6"/>
      <c r="D150" s="11"/>
      <c r="E150" s="10"/>
      <c r="F150" s="6"/>
      <c r="H150" s="6"/>
      <c r="I150" s="8"/>
      <c r="J150" s="12"/>
      <c r="K150" s="7"/>
      <c r="L150" s="7"/>
      <c r="M150" s="7"/>
      <c r="N150" s="7"/>
      <c r="O150" s="7"/>
      <c r="P150" s="7"/>
      <c r="Q150" s="13"/>
      <c r="R150" s="14"/>
      <c r="S150" s="15"/>
      <c r="T150" s="7"/>
      <c r="U150" s="7"/>
      <c r="V150" s="13"/>
      <c r="W150" s="7"/>
      <c r="X150" s="7"/>
      <c r="Y150" s="17"/>
      <c r="Z150" s="7"/>
    </row>
    <row r="151" spans="3:26">
      <c r="C151" s="6"/>
      <c r="D151" s="11"/>
      <c r="E151" s="10"/>
      <c r="F151" s="6"/>
      <c r="H151" s="6"/>
      <c r="I151" s="8"/>
      <c r="J151" s="12"/>
      <c r="K151" s="7"/>
      <c r="L151" s="7"/>
      <c r="M151" s="7"/>
      <c r="N151" s="7"/>
      <c r="O151" s="7"/>
      <c r="P151" s="7"/>
      <c r="Q151" s="13"/>
      <c r="R151" s="14"/>
      <c r="S151" s="15"/>
      <c r="T151" s="7"/>
      <c r="U151" s="7"/>
      <c r="V151" s="13"/>
      <c r="W151" s="7"/>
      <c r="X151" s="7"/>
      <c r="Y151" s="17"/>
      <c r="Z151" s="7"/>
    </row>
    <row r="152" spans="3:26">
      <c r="C152" s="6"/>
      <c r="D152" s="11"/>
      <c r="E152" s="10"/>
      <c r="F152" s="6"/>
      <c r="H152" s="6"/>
      <c r="I152" s="8"/>
      <c r="J152" s="12"/>
      <c r="K152" s="7"/>
      <c r="L152" s="7"/>
      <c r="M152" s="7"/>
      <c r="N152" s="7"/>
      <c r="O152" s="7"/>
      <c r="P152" s="7"/>
      <c r="Q152" s="13"/>
      <c r="R152" s="14"/>
      <c r="S152" s="15"/>
      <c r="T152" s="7"/>
      <c r="U152" s="7"/>
      <c r="V152" s="13"/>
      <c r="W152" s="7"/>
      <c r="X152" s="7"/>
      <c r="Y152" s="17"/>
      <c r="Z152" s="7"/>
    </row>
    <row r="153" spans="3:26">
      <c r="C153" s="6"/>
      <c r="D153" s="11"/>
      <c r="E153" s="10"/>
      <c r="F153" s="6"/>
      <c r="H153" s="6"/>
      <c r="I153" s="8"/>
      <c r="J153" s="12"/>
      <c r="K153" s="7"/>
      <c r="L153" s="7"/>
      <c r="M153" s="7"/>
      <c r="N153" s="7"/>
      <c r="O153" s="7"/>
      <c r="P153" s="7"/>
      <c r="Q153" s="13"/>
      <c r="R153" s="14"/>
      <c r="S153" s="15"/>
      <c r="T153" s="7"/>
      <c r="U153" s="7"/>
      <c r="V153" s="13"/>
      <c r="W153" s="7"/>
      <c r="X153" s="7"/>
      <c r="Y153" s="17"/>
      <c r="Z153" s="7"/>
    </row>
    <row r="154" spans="3:26">
      <c r="C154" s="6"/>
      <c r="D154" s="11"/>
      <c r="E154" s="10"/>
      <c r="F154" s="6"/>
      <c r="H154" s="6"/>
      <c r="I154" s="8"/>
      <c r="J154" s="12"/>
      <c r="K154" s="7"/>
      <c r="L154" s="7"/>
      <c r="M154" s="7"/>
      <c r="N154" s="7"/>
      <c r="O154" s="7"/>
      <c r="P154" s="7"/>
      <c r="Q154" s="13"/>
      <c r="R154" s="14"/>
      <c r="S154" s="15"/>
      <c r="T154" s="7"/>
      <c r="U154" s="7"/>
      <c r="V154" s="13"/>
      <c r="W154" s="7"/>
      <c r="X154" s="7"/>
      <c r="Y154" s="17"/>
      <c r="Z154" s="7"/>
    </row>
    <row r="155" spans="3:26">
      <c r="C155" s="6"/>
      <c r="D155" s="11"/>
      <c r="E155" s="10"/>
      <c r="F155" s="6"/>
      <c r="H155" s="6"/>
      <c r="I155" s="8"/>
      <c r="J155" s="12"/>
      <c r="K155" s="7"/>
      <c r="L155" s="7"/>
      <c r="M155" s="7"/>
      <c r="N155" s="7"/>
      <c r="O155" s="7"/>
      <c r="P155" s="7"/>
      <c r="Q155" s="13"/>
      <c r="R155" s="14"/>
      <c r="S155" s="15"/>
      <c r="T155" s="7"/>
      <c r="U155" s="7"/>
      <c r="V155" s="13"/>
      <c r="W155" s="7"/>
      <c r="X155" s="7"/>
      <c r="Y155" s="17"/>
      <c r="Z155" s="7"/>
    </row>
    <row r="156" spans="3:26">
      <c r="C156" s="6"/>
      <c r="D156" s="11"/>
      <c r="E156" s="10"/>
      <c r="F156" s="6"/>
      <c r="H156" s="6"/>
      <c r="I156" s="8"/>
      <c r="J156" s="12"/>
      <c r="K156" s="7"/>
      <c r="L156" s="7"/>
      <c r="M156" s="7"/>
      <c r="N156" s="7"/>
      <c r="O156" s="7"/>
      <c r="P156" s="7"/>
      <c r="Q156" s="13"/>
      <c r="R156" s="14"/>
      <c r="S156" s="15"/>
      <c r="T156" s="7"/>
      <c r="U156" s="7"/>
      <c r="V156" s="13"/>
      <c r="W156" s="7"/>
      <c r="X156" s="7"/>
      <c r="Y156" s="17"/>
      <c r="Z156" s="7"/>
    </row>
    <row r="157" spans="3:26">
      <c r="C157" s="6"/>
      <c r="D157" s="11"/>
      <c r="E157" s="10"/>
      <c r="F157" s="6"/>
      <c r="H157" s="6"/>
      <c r="I157" s="8"/>
      <c r="J157" s="12"/>
      <c r="K157" s="7"/>
      <c r="L157" s="7"/>
      <c r="M157" s="7"/>
      <c r="N157" s="7"/>
      <c r="O157" s="7"/>
      <c r="P157" s="7"/>
      <c r="Q157" s="13"/>
      <c r="R157" s="14"/>
      <c r="S157" s="15"/>
      <c r="T157" s="7"/>
      <c r="U157" s="7"/>
      <c r="V157" s="13"/>
      <c r="W157" s="7"/>
      <c r="X157" s="7"/>
      <c r="Y157" s="17"/>
      <c r="Z157" s="7"/>
    </row>
    <row r="158" spans="3:26">
      <c r="C158" s="6"/>
      <c r="D158" s="11"/>
      <c r="E158" s="10"/>
      <c r="F158" s="6"/>
      <c r="H158" s="6"/>
      <c r="I158" s="8"/>
      <c r="J158" s="12"/>
      <c r="K158" s="7"/>
      <c r="L158" s="7"/>
      <c r="M158" s="7"/>
      <c r="N158" s="7"/>
      <c r="O158" s="7"/>
      <c r="P158" s="7"/>
      <c r="Q158" s="13"/>
      <c r="R158" s="14"/>
      <c r="S158" s="15"/>
      <c r="T158" s="7"/>
      <c r="U158" s="7"/>
      <c r="V158" s="13"/>
      <c r="W158" s="7"/>
      <c r="X158" s="7"/>
      <c r="Y158" s="17"/>
      <c r="Z158" s="7"/>
    </row>
    <row r="159" spans="3:26">
      <c r="C159" s="6"/>
      <c r="D159" s="11"/>
      <c r="E159" s="10"/>
      <c r="F159" s="6"/>
      <c r="H159" s="6"/>
      <c r="I159" s="8"/>
      <c r="J159" s="12"/>
      <c r="K159" s="7"/>
      <c r="L159" s="7"/>
      <c r="M159" s="7"/>
      <c r="N159" s="7"/>
      <c r="O159" s="7"/>
      <c r="P159" s="7"/>
      <c r="Q159" s="13"/>
      <c r="R159" s="14"/>
      <c r="S159" s="15"/>
      <c r="T159" s="7"/>
      <c r="U159" s="7"/>
      <c r="V159" s="13"/>
      <c r="W159" s="7"/>
      <c r="X159" s="7"/>
      <c r="Y159" s="17"/>
      <c r="Z159" s="7"/>
    </row>
    <row r="160" spans="3:26">
      <c r="C160" s="6"/>
      <c r="D160" s="11"/>
      <c r="E160" s="10"/>
      <c r="F160" s="6"/>
      <c r="H160" s="6"/>
      <c r="I160" s="8"/>
      <c r="J160" s="12"/>
      <c r="K160" s="7"/>
      <c r="L160" s="7"/>
      <c r="M160" s="7"/>
      <c r="N160" s="7"/>
      <c r="O160" s="7"/>
      <c r="P160" s="7"/>
      <c r="Q160" s="13"/>
      <c r="R160" s="14"/>
      <c r="S160" s="15"/>
      <c r="T160" s="7"/>
      <c r="U160" s="7"/>
      <c r="V160" s="13"/>
      <c r="W160" s="7"/>
      <c r="X160" s="7"/>
      <c r="Y160" s="17"/>
      <c r="Z160" s="7"/>
    </row>
    <row r="161" spans="3:26">
      <c r="C161" s="6"/>
      <c r="D161" s="11"/>
      <c r="E161" s="10"/>
      <c r="F161" s="6"/>
      <c r="H161" s="6"/>
      <c r="I161" s="8"/>
      <c r="J161" s="12"/>
      <c r="K161" s="7"/>
      <c r="L161" s="7"/>
      <c r="M161" s="7"/>
      <c r="N161" s="7"/>
      <c r="O161" s="7"/>
      <c r="P161" s="7"/>
      <c r="Q161" s="13"/>
      <c r="R161" s="14"/>
      <c r="S161" s="15"/>
      <c r="T161" s="7"/>
      <c r="U161" s="7"/>
      <c r="V161" s="13"/>
      <c r="W161" s="7"/>
      <c r="X161" s="7"/>
      <c r="Y161" s="17"/>
      <c r="Z161" s="7"/>
    </row>
    <row r="162" spans="3:26">
      <c r="C162" s="6"/>
      <c r="D162" s="11"/>
      <c r="E162" s="10"/>
      <c r="F162" s="6"/>
      <c r="H162" s="6"/>
      <c r="I162" s="8"/>
      <c r="J162" s="12"/>
      <c r="K162" s="7"/>
      <c r="L162" s="7"/>
      <c r="M162" s="7"/>
      <c r="N162" s="7"/>
      <c r="O162" s="7"/>
      <c r="P162" s="7"/>
      <c r="Q162" s="13"/>
      <c r="R162" s="14"/>
      <c r="S162" s="15"/>
      <c r="T162" s="7"/>
      <c r="U162" s="7"/>
      <c r="V162" s="13"/>
      <c r="W162" s="7"/>
      <c r="X162" s="7"/>
      <c r="Y162" s="17"/>
      <c r="Z162" s="7"/>
    </row>
    <row r="163" spans="3:26">
      <c r="C163" s="6"/>
      <c r="D163" s="11"/>
      <c r="E163" s="10"/>
      <c r="F163" s="6"/>
      <c r="H163" s="6"/>
      <c r="I163" s="8"/>
      <c r="J163" s="12"/>
      <c r="K163" s="7"/>
      <c r="L163" s="7"/>
      <c r="M163" s="7"/>
      <c r="N163" s="7"/>
      <c r="O163" s="7"/>
      <c r="P163" s="7"/>
      <c r="Q163" s="13"/>
      <c r="R163" s="14"/>
      <c r="S163" s="15"/>
      <c r="T163" s="7"/>
      <c r="U163" s="7"/>
      <c r="V163" s="13"/>
      <c r="W163" s="7"/>
      <c r="X163" s="7"/>
      <c r="Y163" s="17"/>
      <c r="Z163" s="7"/>
    </row>
    <row r="164" spans="3:26">
      <c r="C164" s="6"/>
      <c r="D164" s="11"/>
      <c r="E164" s="10"/>
      <c r="F164" s="6"/>
      <c r="H164" s="6"/>
      <c r="I164" s="8"/>
      <c r="J164" s="12"/>
      <c r="K164" s="7"/>
      <c r="L164" s="7"/>
      <c r="M164" s="7"/>
      <c r="N164" s="7"/>
      <c r="O164" s="7"/>
      <c r="P164" s="7"/>
      <c r="Q164" s="13"/>
      <c r="R164" s="14"/>
      <c r="S164" s="15"/>
      <c r="T164" s="7"/>
      <c r="U164" s="7"/>
      <c r="V164" s="13"/>
      <c r="W164" s="7"/>
      <c r="X164" s="7"/>
      <c r="Y164" s="17"/>
      <c r="Z164" s="7"/>
    </row>
    <row r="165" spans="3:26">
      <c r="C165" s="6"/>
      <c r="D165" s="11"/>
      <c r="E165" s="10"/>
      <c r="F165" s="6"/>
      <c r="H165" s="6"/>
      <c r="I165" s="8"/>
      <c r="J165" s="12"/>
      <c r="K165" s="7"/>
      <c r="L165" s="7"/>
      <c r="M165" s="7"/>
      <c r="N165" s="7"/>
      <c r="O165" s="7"/>
      <c r="P165" s="7"/>
      <c r="Q165" s="13"/>
      <c r="R165" s="14"/>
      <c r="S165" s="15"/>
      <c r="T165" s="7"/>
      <c r="U165" s="7"/>
      <c r="V165" s="13"/>
      <c r="W165" s="7"/>
      <c r="X165" s="7"/>
      <c r="Y165" s="17"/>
      <c r="Z165" s="7"/>
    </row>
    <row r="166" spans="3:26">
      <c r="C166" s="6"/>
      <c r="D166" s="11"/>
      <c r="E166" s="10"/>
      <c r="F166" s="6"/>
      <c r="H166" s="6"/>
      <c r="I166" s="8"/>
      <c r="J166" s="12"/>
      <c r="K166" s="7"/>
      <c r="L166" s="7"/>
      <c r="M166" s="7"/>
      <c r="N166" s="7"/>
      <c r="O166" s="7"/>
      <c r="P166" s="7"/>
      <c r="Q166" s="13"/>
      <c r="R166" s="14"/>
      <c r="S166" s="15"/>
      <c r="T166" s="7"/>
      <c r="U166" s="7"/>
      <c r="V166" s="13"/>
      <c r="W166" s="7"/>
      <c r="X166" s="7"/>
      <c r="Y166" s="17"/>
      <c r="Z166" s="7"/>
    </row>
    <row r="167" spans="3:26">
      <c r="C167" s="6"/>
      <c r="D167" s="11"/>
      <c r="E167" s="10"/>
      <c r="F167" s="6"/>
      <c r="H167" s="6"/>
      <c r="I167" s="8"/>
      <c r="J167" s="12"/>
      <c r="K167" s="7"/>
      <c r="L167" s="7"/>
      <c r="M167" s="7"/>
      <c r="N167" s="7"/>
      <c r="O167" s="7"/>
      <c r="P167" s="7"/>
      <c r="Q167" s="13"/>
      <c r="R167" s="14"/>
      <c r="S167" s="15"/>
      <c r="T167" s="7"/>
      <c r="U167" s="7"/>
      <c r="V167" s="13"/>
      <c r="W167" s="7"/>
      <c r="X167" s="7"/>
      <c r="Y167" s="17"/>
      <c r="Z167" s="7"/>
    </row>
    <row r="168" spans="3:26">
      <c r="C168" s="6"/>
      <c r="D168" s="11"/>
      <c r="E168" s="10"/>
      <c r="F168" s="6"/>
      <c r="H168" s="6"/>
      <c r="I168" s="8"/>
      <c r="J168" s="12"/>
      <c r="K168" s="7"/>
      <c r="L168" s="7"/>
      <c r="M168" s="7"/>
      <c r="N168" s="7"/>
      <c r="O168" s="7"/>
      <c r="P168" s="7"/>
      <c r="Q168" s="13"/>
      <c r="R168" s="14"/>
      <c r="S168" s="15"/>
      <c r="T168" s="7"/>
      <c r="U168" s="7"/>
      <c r="V168" s="13"/>
      <c r="W168" s="7"/>
      <c r="X168" s="7"/>
      <c r="Y168" s="17"/>
      <c r="Z168" s="7"/>
    </row>
    <row r="169" spans="3:26">
      <c r="C169" s="6"/>
      <c r="D169" s="11"/>
      <c r="E169" s="10"/>
      <c r="F169" s="6"/>
      <c r="H169" s="6"/>
      <c r="I169" s="8"/>
      <c r="J169" s="12"/>
      <c r="K169" s="7"/>
      <c r="L169" s="7"/>
      <c r="M169" s="7"/>
      <c r="N169" s="7"/>
      <c r="O169" s="7"/>
      <c r="P169" s="7"/>
      <c r="Q169" s="13"/>
      <c r="R169" s="14"/>
      <c r="S169" s="15"/>
      <c r="T169" s="7"/>
      <c r="U169" s="7"/>
      <c r="V169" s="13"/>
      <c r="W169" s="7"/>
      <c r="X169" s="7"/>
      <c r="Y169" s="17"/>
      <c r="Z169" s="7"/>
    </row>
    <row r="170" spans="3:26">
      <c r="C170" s="6"/>
      <c r="D170" s="11"/>
      <c r="E170" s="10"/>
      <c r="F170" s="6"/>
      <c r="H170" s="6"/>
      <c r="I170" s="8"/>
      <c r="J170" s="12"/>
      <c r="K170" s="7"/>
      <c r="L170" s="7"/>
      <c r="M170" s="7"/>
      <c r="N170" s="7"/>
      <c r="O170" s="7"/>
      <c r="P170" s="7"/>
      <c r="Q170" s="13"/>
      <c r="R170" s="14"/>
      <c r="S170" s="15"/>
      <c r="T170" s="7"/>
      <c r="U170" s="7"/>
      <c r="V170" s="13"/>
      <c r="W170" s="7"/>
      <c r="X170" s="7"/>
      <c r="Y170" s="17"/>
      <c r="Z170" s="7"/>
    </row>
    <row r="171" spans="3:26">
      <c r="C171" s="6"/>
      <c r="D171" s="11"/>
      <c r="E171" s="10"/>
      <c r="F171" s="6"/>
      <c r="H171" s="6"/>
      <c r="I171" s="8"/>
      <c r="J171" s="12"/>
      <c r="K171" s="7"/>
      <c r="L171" s="7"/>
      <c r="M171" s="7"/>
      <c r="N171" s="7"/>
      <c r="O171" s="7"/>
      <c r="P171" s="7"/>
      <c r="Q171" s="13"/>
      <c r="R171" s="14"/>
      <c r="S171" s="15"/>
      <c r="T171" s="7"/>
      <c r="U171" s="7"/>
      <c r="V171" s="13"/>
      <c r="W171" s="7"/>
      <c r="X171" s="7"/>
      <c r="Y171" s="17"/>
      <c r="Z171" s="7"/>
    </row>
    <row r="172" spans="3:26">
      <c r="C172" s="6"/>
      <c r="D172" s="11"/>
      <c r="E172" s="10"/>
      <c r="F172" s="6"/>
      <c r="H172" s="6"/>
      <c r="I172" s="8"/>
      <c r="J172" s="12"/>
      <c r="K172" s="7"/>
      <c r="L172" s="7"/>
      <c r="M172" s="7"/>
      <c r="N172" s="7"/>
      <c r="O172" s="7"/>
      <c r="P172" s="7"/>
      <c r="Q172" s="13"/>
      <c r="R172" s="14"/>
      <c r="S172" s="15"/>
      <c r="T172" s="7"/>
      <c r="U172" s="7"/>
      <c r="V172" s="13"/>
      <c r="W172" s="7"/>
      <c r="X172" s="7"/>
      <c r="Y172" s="17"/>
      <c r="Z172" s="7"/>
    </row>
    <row r="173" spans="3:26">
      <c r="C173" s="6"/>
      <c r="D173" s="11"/>
      <c r="E173" s="10"/>
      <c r="F173" s="6"/>
      <c r="H173" s="6"/>
      <c r="I173" s="8"/>
      <c r="J173" s="12"/>
      <c r="K173" s="7"/>
      <c r="L173" s="7"/>
      <c r="M173" s="7"/>
      <c r="N173" s="7"/>
      <c r="O173" s="7"/>
      <c r="P173" s="7"/>
      <c r="Q173" s="13"/>
      <c r="R173" s="14"/>
      <c r="S173" s="15"/>
      <c r="T173" s="7"/>
      <c r="U173" s="7"/>
      <c r="V173" s="13"/>
      <c r="W173" s="7"/>
      <c r="X173" s="7"/>
      <c r="Y173" s="17"/>
      <c r="Z173" s="7"/>
    </row>
    <row r="174" spans="3:26">
      <c r="C174" s="6"/>
      <c r="D174" s="11"/>
      <c r="E174" s="10"/>
      <c r="F174" s="6"/>
      <c r="H174" s="6"/>
      <c r="I174" s="8"/>
      <c r="J174" s="12"/>
      <c r="K174" s="7"/>
      <c r="L174" s="7"/>
      <c r="M174" s="7"/>
      <c r="N174" s="7"/>
      <c r="O174" s="7"/>
      <c r="P174" s="7"/>
      <c r="Q174" s="13"/>
      <c r="R174" s="14"/>
      <c r="S174" s="15"/>
      <c r="T174" s="7"/>
      <c r="U174" s="7"/>
      <c r="V174" s="13"/>
      <c r="W174" s="7"/>
      <c r="X174" s="7"/>
      <c r="Y174" s="17"/>
      <c r="Z174" s="7"/>
    </row>
    <row r="175" spans="3:26">
      <c r="C175" s="6"/>
      <c r="D175" s="11"/>
      <c r="E175" s="10"/>
      <c r="F175" s="6"/>
      <c r="H175" s="6"/>
      <c r="I175" s="8"/>
      <c r="J175" s="12"/>
      <c r="K175" s="7"/>
      <c r="L175" s="7"/>
      <c r="M175" s="7"/>
      <c r="N175" s="7"/>
      <c r="O175" s="7"/>
      <c r="P175" s="7"/>
      <c r="Q175" s="13"/>
      <c r="R175" s="14"/>
      <c r="S175" s="15"/>
      <c r="T175" s="7"/>
      <c r="U175" s="7"/>
      <c r="V175" s="13"/>
      <c r="W175" s="7"/>
      <c r="X175" s="7"/>
      <c r="Y175" s="17"/>
      <c r="Z175" s="7"/>
    </row>
    <row r="176" spans="3:26">
      <c r="C176" s="6"/>
      <c r="D176" s="11"/>
      <c r="E176" s="10"/>
      <c r="F176" s="6"/>
      <c r="H176" s="6"/>
      <c r="I176" s="8"/>
      <c r="J176" s="12"/>
      <c r="K176" s="7"/>
      <c r="L176" s="7"/>
      <c r="M176" s="7"/>
      <c r="N176" s="7"/>
      <c r="O176" s="7"/>
      <c r="P176" s="7"/>
      <c r="Q176" s="13"/>
      <c r="R176" s="14"/>
      <c r="S176" s="15"/>
      <c r="T176" s="7"/>
      <c r="U176" s="7"/>
      <c r="V176" s="13"/>
      <c r="W176" s="7"/>
      <c r="X176" s="7"/>
      <c r="Y176" s="17"/>
      <c r="Z176" s="7"/>
    </row>
    <row r="177" spans="3:26">
      <c r="C177" s="6"/>
      <c r="D177" s="11"/>
      <c r="E177" s="10"/>
      <c r="F177" s="6"/>
      <c r="H177" s="6"/>
      <c r="I177" s="8"/>
      <c r="J177" s="12"/>
      <c r="K177" s="7"/>
      <c r="L177" s="7"/>
      <c r="M177" s="7"/>
      <c r="N177" s="7"/>
      <c r="O177" s="7"/>
      <c r="P177" s="7"/>
      <c r="Q177" s="13"/>
      <c r="R177" s="14"/>
      <c r="S177" s="15"/>
      <c r="T177" s="7"/>
      <c r="U177" s="7"/>
      <c r="V177" s="13"/>
      <c r="W177" s="7"/>
      <c r="X177" s="7"/>
      <c r="Y177" s="17"/>
      <c r="Z177" s="7"/>
    </row>
    <row r="178" spans="3:26">
      <c r="C178" s="6"/>
      <c r="D178" s="11"/>
      <c r="E178" s="10"/>
      <c r="F178" s="6"/>
      <c r="H178" s="6"/>
      <c r="I178" s="8"/>
      <c r="J178" s="12"/>
      <c r="K178" s="7"/>
      <c r="L178" s="7"/>
      <c r="M178" s="7"/>
      <c r="N178" s="7"/>
      <c r="O178" s="7"/>
      <c r="P178" s="7"/>
      <c r="Q178" s="13"/>
      <c r="R178" s="14"/>
      <c r="S178" s="15"/>
      <c r="T178" s="7"/>
      <c r="U178" s="7"/>
      <c r="V178" s="13"/>
      <c r="W178" s="7"/>
      <c r="X178" s="7"/>
      <c r="Y178" s="17"/>
      <c r="Z178" s="7"/>
    </row>
    <row r="179" spans="3:26">
      <c r="C179" s="6"/>
      <c r="D179" s="11"/>
      <c r="E179" s="10"/>
      <c r="F179" s="6"/>
      <c r="H179" s="6"/>
      <c r="I179" s="8"/>
      <c r="J179" s="12"/>
      <c r="K179" s="7"/>
      <c r="L179" s="7"/>
      <c r="M179" s="7"/>
      <c r="N179" s="7"/>
      <c r="O179" s="7"/>
      <c r="P179" s="7"/>
      <c r="Q179" s="13"/>
      <c r="R179" s="14"/>
      <c r="S179" s="15"/>
      <c r="T179" s="7"/>
      <c r="U179" s="7"/>
      <c r="V179" s="13"/>
      <c r="W179" s="7"/>
      <c r="X179" s="7"/>
      <c r="Y179" s="17"/>
      <c r="Z179" s="7"/>
    </row>
    <row r="180" spans="3:26">
      <c r="C180" s="6"/>
      <c r="D180" s="11"/>
      <c r="E180" s="10"/>
      <c r="F180" s="6"/>
      <c r="H180" s="6"/>
      <c r="I180" s="8"/>
      <c r="J180" s="12"/>
      <c r="K180" s="7"/>
      <c r="L180" s="7"/>
      <c r="M180" s="7"/>
      <c r="N180" s="7"/>
      <c r="O180" s="7"/>
      <c r="P180" s="7"/>
      <c r="Q180" s="13"/>
      <c r="R180" s="14"/>
      <c r="S180" s="15"/>
      <c r="T180" s="7"/>
      <c r="U180" s="7"/>
      <c r="V180" s="13"/>
      <c r="W180" s="7"/>
      <c r="X180" s="7"/>
      <c r="Y180" s="17"/>
      <c r="Z180" s="7"/>
    </row>
    <row r="181" spans="3:26">
      <c r="C181" s="6"/>
      <c r="D181" s="11"/>
      <c r="E181" s="10"/>
      <c r="F181" s="6"/>
      <c r="H181" s="6"/>
      <c r="I181" s="8"/>
      <c r="J181" s="12"/>
      <c r="K181" s="7"/>
      <c r="L181" s="7"/>
      <c r="M181" s="7"/>
      <c r="N181" s="7"/>
      <c r="O181" s="7"/>
      <c r="P181" s="7"/>
      <c r="Q181" s="13"/>
      <c r="R181" s="14"/>
      <c r="S181" s="15"/>
      <c r="T181" s="7"/>
      <c r="U181" s="7"/>
      <c r="V181" s="13"/>
      <c r="W181" s="7"/>
      <c r="X181" s="7"/>
      <c r="Y181" s="17"/>
      <c r="Z181" s="7"/>
    </row>
    <row r="182" spans="3:26">
      <c r="C182" s="6"/>
      <c r="D182" s="11"/>
      <c r="E182" s="10"/>
      <c r="F182" s="6"/>
      <c r="H182" s="6"/>
      <c r="I182" s="8"/>
      <c r="J182" s="12"/>
      <c r="K182" s="7"/>
      <c r="L182" s="7"/>
      <c r="M182" s="7"/>
      <c r="N182" s="7"/>
      <c r="O182" s="7"/>
      <c r="P182" s="7"/>
      <c r="Q182" s="13"/>
      <c r="R182" s="14"/>
      <c r="S182" s="15"/>
      <c r="T182" s="7"/>
      <c r="U182" s="7"/>
      <c r="V182" s="13"/>
      <c r="W182" s="7"/>
      <c r="X182" s="7"/>
      <c r="Y182" s="17"/>
      <c r="Z182" s="7"/>
    </row>
    <row r="183" spans="3:26">
      <c r="C183" s="6"/>
      <c r="D183" s="11"/>
      <c r="E183" s="10"/>
      <c r="F183" s="6"/>
      <c r="H183" s="6"/>
      <c r="I183" s="8"/>
      <c r="J183" s="12"/>
      <c r="K183" s="7"/>
      <c r="L183" s="7"/>
      <c r="M183" s="7"/>
      <c r="N183" s="7"/>
      <c r="O183" s="7"/>
      <c r="P183" s="7"/>
      <c r="Q183" s="13"/>
      <c r="R183" s="14"/>
      <c r="S183" s="15"/>
      <c r="T183" s="7"/>
      <c r="U183" s="7"/>
      <c r="V183" s="13"/>
      <c r="W183" s="7"/>
      <c r="X183" s="7"/>
      <c r="Y183" s="17"/>
      <c r="Z183" s="7"/>
    </row>
    <row r="184" spans="3:26">
      <c r="C184" s="6"/>
      <c r="D184" s="11"/>
      <c r="E184" s="10"/>
      <c r="F184" s="6"/>
      <c r="H184" s="6"/>
      <c r="I184" s="8"/>
      <c r="J184" s="12"/>
      <c r="K184" s="7"/>
      <c r="L184" s="7"/>
      <c r="M184" s="7"/>
      <c r="N184" s="7"/>
      <c r="O184" s="7"/>
      <c r="P184" s="7"/>
      <c r="Q184" s="13"/>
      <c r="R184" s="14"/>
      <c r="S184" s="15"/>
      <c r="T184" s="7"/>
      <c r="U184" s="7"/>
      <c r="V184" s="13"/>
      <c r="W184" s="7"/>
      <c r="X184" s="7"/>
      <c r="Y184" s="17"/>
      <c r="Z184" s="7"/>
    </row>
    <row r="185" spans="3:26">
      <c r="C185" s="6"/>
      <c r="D185" s="11"/>
      <c r="E185" s="10"/>
      <c r="F185" s="6"/>
      <c r="H185" s="6"/>
      <c r="I185" s="8"/>
      <c r="J185" s="12"/>
      <c r="K185" s="7"/>
      <c r="L185" s="7"/>
      <c r="M185" s="7"/>
      <c r="N185" s="7"/>
      <c r="O185" s="7"/>
      <c r="P185" s="7"/>
      <c r="Q185" s="13"/>
      <c r="R185" s="14"/>
      <c r="S185" s="15"/>
      <c r="T185" s="7"/>
      <c r="U185" s="7"/>
      <c r="V185" s="13"/>
      <c r="W185" s="7"/>
      <c r="X185" s="7"/>
      <c r="Y185" s="17"/>
      <c r="Z185" s="7"/>
    </row>
    <row r="186" spans="3:26">
      <c r="C186" s="6"/>
      <c r="D186" s="11"/>
      <c r="E186" s="10"/>
      <c r="F186" s="6"/>
      <c r="H186" s="6"/>
      <c r="I186" s="8"/>
      <c r="J186" s="12"/>
      <c r="K186" s="7"/>
      <c r="L186" s="7"/>
      <c r="M186" s="7"/>
      <c r="N186" s="7"/>
      <c r="O186" s="7"/>
      <c r="P186" s="7"/>
      <c r="Q186" s="13"/>
      <c r="R186" s="14"/>
      <c r="S186" s="15"/>
      <c r="T186" s="7"/>
      <c r="U186" s="7"/>
      <c r="V186" s="13"/>
      <c r="W186" s="7"/>
      <c r="X186" s="7"/>
      <c r="Y186" s="17"/>
      <c r="Z186" s="7"/>
    </row>
    <row r="187" spans="3:26">
      <c r="C187" s="6"/>
      <c r="D187" s="11"/>
      <c r="E187" s="10"/>
      <c r="F187" s="6"/>
      <c r="H187" s="6"/>
      <c r="I187" s="8"/>
      <c r="J187" s="12"/>
      <c r="K187" s="7"/>
      <c r="L187" s="7"/>
      <c r="M187" s="7"/>
      <c r="N187" s="7"/>
      <c r="O187" s="7"/>
      <c r="P187" s="7"/>
      <c r="Q187" s="13"/>
      <c r="R187" s="14"/>
      <c r="S187" s="15"/>
      <c r="T187" s="7"/>
      <c r="U187" s="7"/>
      <c r="V187" s="13"/>
      <c r="W187" s="7"/>
      <c r="X187" s="7"/>
      <c r="Y187" s="17"/>
      <c r="Z187" s="7"/>
    </row>
    <row r="188" spans="3:26">
      <c r="C188" s="6"/>
      <c r="D188" s="11"/>
      <c r="E188" s="10"/>
      <c r="F188" s="6"/>
      <c r="H188" s="6"/>
      <c r="I188" s="8"/>
      <c r="J188" s="12"/>
      <c r="K188" s="7"/>
      <c r="L188" s="7"/>
      <c r="M188" s="7"/>
      <c r="N188" s="7"/>
      <c r="O188" s="7"/>
      <c r="P188" s="7"/>
      <c r="Q188" s="13"/>
      <c r="R188" s="14"/>
      <c r="S188" s="15"/>
      <c r="T188" s="7"/>
      <c r="U188" s="7"/>
      <c r="V188" s="13"/>
      <c r="W188" s="7"/>
      <c r="X188" s="7"/>
      <c r="Y188" s="17"/>
      <c r="Z188" s="7"/>
    </row>
    <row r="189" spans="3:26">
      <c r="C189" s="6"/>
      <c r="D189" s="11"/>
      <c r="E189" s="10"/>
      <c r="F189" s="6"/>
      <c r="H189" s="6"/>
      <c r="I189" s="8"/>
      <c r="J189" s="12"/>
      <c r="K189" s="7"/>
      <c r="L189" s="7"/>
      <c r="M189" s="7"/>
      <c r="N189" s="7"/>
      <c r="O189" s="7"/>
      <c r="P189" s="7"/>
      <c r="Q189" s="13"/>
      <c r="R189" s="14"/>
      <c r="S189" s="15"/>
      <c r="T189" s="7"/>
      <c r="U189" s="7"/>
      <c r="V189" s="13"/>
      <c r="W189" s="7"/>
      <c r="X189" s="7"/>
      <c r="Y189" s="17"/>
      <c r="Z189" s="7"/>
    </row>
    <row r="190" spans="3:26">
      <c r="C190" s="6"/>
      <c r="D190" s="11"/>
      <c r="E190" s="10"/>
      <c r="F190" s="6"/>
      <c r="H190" s="6"/>
      <c r="I190" s="8"/>
      <c r="J190" s="12"/>
      <c r="K190" s="7"/>
      <c r="L190" s="7"/>
      <c r="M190" s="7"/>
      <c r="N190" s="7"/>
      <c r="O190" s="7"/>
      <c r="P190" s="7"/>
      <c r="Q190" s="13"/>
      <c r="R190" s="14"/>
      <c r="S190" s="15"/>
      <c r="T190" s="7"/>
      <c r="U190" s="7"/>
      <c r="V190" s="13"/>
      <c r="W190" s="7"/>
      <c r="X190" s="7"/>
      <c r="Y190" s="17"/>
      <c r="Z190" s="7"/>
    </row>
    <row r="191" spans="3:26">
      <c r="C191" s="6"/>
      <c r="D191" s="11"/>
      <c r="E191" s="10"/>
      <c r="F191" s="6"/>
      <c r="H191" s="6"/>
      <c r="I191" s="8"/>
      <c r="J191" s="12"/>
      <c r="K191" s="7"/>
      <c r="L191" s="7"/>
      <c r="M191" s="7"/>
      <c r="N191" s="7"/>
      <c r="O191" s="7"/>
      <c r="P191" s="7"/>
      <c r="Q191" s="13"/>
      <c r="R191" s="14"/>
      <c r="S191" s="15"/>
      <c r="T191" s="7"/>
      <c r="U191" s="7"/>
      <c r="V191" s="13"/>
      <c r="W191" s="7"/>
      <c r="X191" s="7"/>
      <c r="Y191" s="17"/>
      <c r="Z191" s="7"/>
    </row>
    <row r="192" spans="3:26">
      <c r="C192" s="6"/>
      <c r="D192" s="11"/>
      <c r="E192" s="10"/>
      <c r="F192" s="6"/>
      <c r="H192" s="6"/>
      <c r="I192" s="8"/>
      <c r="J192" s="12"/>
      <c r="K192" s="7"/>
      <c r="L192" s="7"/>
      <c r="M192" s="7"/>
      <c r="N192" s="7"/>
      <c r="O192" s="7"/>
      <c r="P192" s="7"/>
      <c r="Q192" s="13"/>
      <c r="R192" s="14"/>
      <c r="S192" s="15"/>
      <c r="T192" s="7"/>
      <c r="U192" s="7"/>
      <c r="V192" s="13"/>
      <c r="W192" s="7"/>
      <c r="X192" s="7"/>
      <c r="Y192" s="17"/>
      <c r="Z192" s="7"/>
    </row>
    <row r="193" spans="3:26">
      <c r="C193" s="6"/>
      <c r="D193" s="11"/>
      <c r="E193" s="10"/>
      <c r="F193" s="6"/>
      <c r="H193" s="6"/>
      <c r="I193" s="8"/>
      <c r="J193" s="12"/>
      <c r="K193" s="7"/>
      <c r="L193" s="7"/>
      <c r="M193" s="7"/>
      <c r="N193" s="7"/>
      <c r="O193" s="7"/>
      <c r="P193" s="7"/>
      <c r="Q193" s="13"/>
      <c r="R193" s="14"/>
      <c r="S193" s="15"/>
      <c r="T193" s="7"/>
      <c r="U193" s="7"/>
      <c r="V193" s="13"/>
      <c r="W193" s="7"/>
      <c r="X193" s="7"/>
      <c r="Y193" s="17"/>
      <c r="Z193" s="7"/>
    </row>
    <row r="194" spans="3:26">
      <c r="C194" s="6"/>
      <c r="D194" s="11"/>
      <c r="E194" s="10"/>
      <c r="F194" s="6"/>
      <c r="H194" s="6"/>
      <c r="I194" s="8"/>
      <c r="J194" s="12"/>
      <c r="K194" s="7"/>
      <c r="L194" s="7"/>
      <c r="M194" s="7"/>
      <c r="N194" s="7"/>
      <c r="O194" s="7"/>
      <c r="P194" s="7"/>
      <c r="Q194" s="13"/>
      <c r="R194" s="14"/>
      <c r="S194" s="15"/>
      <c r="T194" s="7"/>
      <c r="U194" s="7"/>
      <c r="V194" s="13"/>
      <c r="W194" s="7"/>
      <c r="X194" s="7"/>
      <c r="Y194" s="17"/>
      <c r="Z194" s="7"/>
    </row>
    <row r="195" spans="3:26">
      <c r="C195" s="6"/>
      <c r="D195" s="11"/>
      <c r="E195" s="10"/>
      <c r="F195" s="6"/>
      <c r="H195" s="6"/>
      <c r="I195" s="8"/>
      <c r="J195" s="12"/>
      <c r="K195" s="7"/>
      <c r="L195" s="7"/>
      <c r="M195" s="7"/>
      <c r="N195" s="7"/>
      <c r="O195" s="7"/>
      <c r="P195" s="7"/>
      <c r="Q195" s="13"/>
      <c r="R195" s="14"/>
      <c r="S195" s="15"/>
      <c r="T195" s="7"/>
      <c r="U195" s="7"/>
      <c r="V195" s="13"/>
      <c r="W195" s="7"/>
      <c r="X195" s="7"/>
      <c r="Y195" s="17"/>
      <c r="Z195" s="7"/>
    </row>
    <row r="196" spans="3:26">
      <c r="C196" s="6"/>
      <c r="D196" s="11"/>
      <c r="E196" s="10"/>
      <c r="F196" s="6"/>
      <c r="H196" s="6"/>
      <c r="I196" s="8"/>
      <c r="J196" s="12"/>
      <c r="K196" s="7"/>
      <c r="L196" s="7"/>
      <c r="M196" s="7"/>
      <c r="N196" s="7"/>
      <c r="O196" s="7"/>
      <c r="P196" s="7"/>
      <c r="Q196" s="13"/>
      <c r="R196" s="14"/>
      <c r="S196" s="15"/>
      <c r="T196" s="7"/>
      <c r="U196" s="7"/>
      <c r="V196" s="13"/>
      <c r="W196" s="7"/>
      <c r="X196" s="7"/>
      <c r="Y196" s="17"/>
      <c r="Z196" s="7"/>
    </row>
    <row r="197" spans="3:26">
      <c r="C197" s="6"/>
      <c r="D197" s="11"/>
      <c r="E197" s="10"/>
      <c r="F197" s="6"/>
      <c r="H197" s="6"/>
      <c r="I197" s="8"/>
      <c r="J197" s="12"/>
      <c r="K197" s="7"/>
      <c r="L197" s="7"/>
      <c r="M197" s="7"/>
      <c r="N197" s="7"/>
      <c r="O197" s="7"/>
      <c r="P197" s="7"/>
      <c r="Q197" s="13"/>
      <c r="R197" s="14"/>
      <c r="S197" s="15"/>
      <c r="T197" s="7"/>
      <c r="U197" s="7"/>
      <c r="V197" s="13"/>
      <c r="W197" s="7"/>
      <c r="X197" s="7"/>
      <c r="Y197" s="17"/>
      <c r="Z197" s="7"/>
    </row>
    <row r="198" spans="3:26">
      <c r="C198" s="6"/>
      <c r="D198" s="11"/>
      <c r="E198" s="10"/>
      <c r="F198" s="6"/>
      <c r="H198" s="6"/>
      <c r="I198" s="8"/>
      <c r="J198" s="12"/>
      <c r="K198" s="7"/>
      <c r="L198" s="7"/>
      <c r="M198" s="7"/>
      <c r="N198" s="7"/>
      <c r="O198" s="7"/>
      <c r="P198" s="7"/>
      <c r="Q198" s="13"/>
      <c r="R198" s="14"/>
      <c r="S198" s="15"/>
      <c r="T198" s="7"/>
      <c r="U198" s="7"/>
      <c r="V198" s="13"/>
      <c r="W198" s="7"/>
      <c r="X198" s="7"/>
      <c r="Y198" s="17"/>
      <c r="Z198" s="7"/>
    </row>
    <row r="199" spans="3:26">
      <c r="C199" s="6"/>
      <c r="D199" s="11"/>
      <c r="E199" s="10"/>
      <c r="F199" s="6"/>
      <c r="H199" s="6"/>
      <c r="I199" s="8"/>
      <c r="J199" s="12"/>
      <c r="K199" s="7"/>
      <c r="L199" s="7"/>
      <c r="M199" s="7"/>
      <c r="N199" s="7"/>
      <c r="O199" s="7"/>
      <c r="P199" s="7"/>
      <c r="Q199" s="13"/>
      <c r="R199" s="14"/>
      <c r="S199" s="15"/>
      <c r="T199" s="7"/>
      <c r="U199" s="7"/>
      <c r="V199" s="13"/>
      <c r="W199" s="7"/>
      <c r="X199" s="7"/>
      <c r="Y199" s="17"/>
      <c r="Z199" s="7"/>
    </row>
    <row r="200" spans="3:26">
      <c r="C200" s="6"/>
      <c r="D200" s="11"/>
      <c r="E200" s="10"/>
      <c r="F200" s="6"/>
      <c r="H200" s="6"/>
      <c r="I200" s="8"/>
      <c r="J200" s="12"/>
      <c r="K200" s="7"/>
      <c r="L200" s="7"/>
      <c r="M200" s="7"/>
      <c r="N200" s="7"/>
      <c r="O200" s="7"/>
      <c r="P200" s="7"/>
      <c r="Q200" s="13"/>
      <c r="R200" s="14"/>
      <c r="S200" s="15"/>
      <c r="T200" s="7"/>
      <c r="U200" s="7"/>
      <c r="V200" s="13"/>
      <c r="W200" s="7"/>
      <c r="X200" s="7"/>
      <c r="Y200" s="17"/>
      <c r="Z200" s="7"/>
    </row>
    <row r="201" spans="3:26">
      <c r="C201" s="6"/>
      <c r="D201" s="11"/>
      <c r="E201" s="10"/>
      <c r="F201" s="6"/>
      <c r="H201" s="6"/>
      <c r="I201" s="8"/>
      <c r="J201" s="12"/>
      <c r="K201" s="7"/>
      <c r="L201" s="7"/>
      <c r="M201" s="7"/>
      <c r="N201" s="7"/>
      <c r="O201" s="7"/>
      <c r="P201" s="7"/>
      <c r="Q201" s="13"/>
      <c r="R201" s="14"/>
      <c r="S201" s="15"/>
      <c r="T201" s="7"/>
      <c r="U201" s="7"/>
      <c r="V201" s="13"/>
      <c r="W201" s="7"/>
      <c r="X201" s="7"/>
      <c r="Y201" s="17"/>
      <c r="Z201" s="7"/>
    </row>
    <row r="202" spans="3:26">
      <c r="C202" s="6"/>
      <c r="D202" s="11"/>
      <c r="E202" s="10"/>
      <c r="F202" s="6"/>
      <c r="H202" s="6"/>
      <c r="I202" s="8"/>
      <c r="J202" s="12"/>
      <c r="K202" s="7"/>
      <c r="L202" s="7"/>
      <c r="M202" s="7"/>
      <c r="N202" s="7"/>
      <c r="O202" s="7"/>
      <c r="P202" s="7"/>
      <c r="Q202" s="13"/>
      <c r="R202" s="14"/>
      <c r="S202" s="15"/>
      <c r="T202" s="7"/>
      <c r="U202" s="7"/>
      <c r="V202" s="13"/>
      <c r="W202" s="7"/>
      <c r="X202" s="7"/>
      <c r="Y202" s="17"/>
      <c r="Z202" s="7"/>
    </row>
    <row r="203" spans="3:26">
      <c r="C203" s="6"/>
      <c r="D203" s="11"/>
      <c r="E203" s="10"/>
      <c r="F203" s="6"/>
      <c r="H203" s="6"/>
      <c r="I203" s="8"/>
      <c r="J203" s="12"/>
      <c r="K203" s="7"/>
      <c r="L203" s="7"/>
      <c r="M203" s="7"/>
      <c r="N203" s="7"/>
      <c r="O203" s="7"/>
      <c r="P203" s="7"/>
      <c r="Q203" s="13"/>
      <c r="R203" s="14"/>
      <c r="S203" s="15"/>
      <c r="T203" s="7"/>
      <c r="U203" s="7"/>
      <c r="V203" s="13"/>
      <c r="W203" s="7"/>
      <c r="X203" s="7"/>
      <c r="Y203" s="17"/>
      <c r="Z203" s="7"/>
    </row>
    <row r="204" spans="3:26">
      <c r="C204" s="6"/>
      <c r="D204" s="11"/>
      <c r="E204" s="10"/>
      <c r="F204" s="6"/>
      <c r="H204" s="6"/>
      <c r="I204" s="8"/>
      <c r="J204" s="12"/>
      <c r="K204" s="7"/>
      <c r="L204" s="7"/>
      <c r="M204" s="7"/>
      <c r="N204" s="7"/>
      <c r="O204" s="7"/>
      <c r="P204" s="7"/>
      <c r="Q204" s="13"/>
      <c r="R204" s="14"/>
      <c r="S204" s="15"/>
      <c r="T204" s="7"/>
      <c r="U204" s="7"/>
      <c r="V204" s="13"/>
      <c r="W204" s="7"/>
      <c r="X204" s="7"/>
      <c r="Y204" s="17"/>
      <c r="Z204" s="7"/>
    </row>
    <row r="205" spans="3:26">
      <c r="C205" s="6"/>
      <c r="D205" s="11"/>
      <c r="E205" s="10"/>
      <c r="F205" s="6"/>
      <c r="H205" s="6"/>
      <c r="I205" s="8"/>
      <c r="J205" s="12"/>
      <c r="K205" s="7"/>
      <c r="L205" s="7"/>
      <c r="M205" s="7"/>
      <c r="N205" s="7"/>
      <c r="O205" s="7"/>
      <c r="P205" s="7"/>
      <c r="Q205" s="13"/>
      <c r="R205" s="14"/>
      <c r="S205" s="15"/>
      <c r="T205" s="7"/>
      <c r="U205" s="7"/>
      <c r="V205" s="13"/>
      <c r="W205" s="7"/>
      <c r="X205" s="7"/>
      <c r="Y205" s="17"/>
      <c r="Z205" s="7"/>
    </row>
    <row r="206" spans="3:26">
      <c r="C206" s="6"/>
      <c r="D206" s="11"/>
      <c r="E206" s="10"/>
      <c r="F206" s="6"/>
      <c r="H206" s="6"/>
      <c r="I206" s="8"/>
      <c r="J206" s="12"/>
      <c r="K206" s="7"/>
      <c r="L206" s="7"/>
      <c r="M206" s="7"/>
      <c r="N206" s="7"/>
      <c r="O206" s="7"/>
      <c r="P206" s="7"/>
      <c r="Q206" s="13"/>
      <c r="R206" s="14"/>
      <c r="S206" s="15"/>
      <c r="T206" s="7"/>
      <c r="U206" s="7"/>
      <c r="V206" s="13"/>
      <c r="W206" s="7"/>
      <c r="X206" s="7"/>
      <c r="Y206" s="17"/>
      <c r="Z206" s="7"/>
    </row>
    <row r="207" spans="3:26">
      <c r="C207" s="6"/>
      <c r="D207" s="11"/>
      <c r="E207" s="10"/>
      <c r="F207" s="6"/>
      <c r="H207" s="6"/>
      <c r="I207" s="8"/>
      <c r="J207" s="12"/>
      <c r="K207" s="7"/>
      <c r="L207" s="7"/>
      <c r="M207" s="7"/>
      <c r="N207" s="7"/>
      <c r="O207" s="7"/>
      <c r="P207" s="7"/>
      <c r="Q207" s="13"/>
      <c r="R207" s="14"/>
      <c r="S207" s="15"/>
      <c r="T207" s="7"/>
      <c r="U207" s="7"/>
      <c r="V207" s="13"/>
      <c r="W207" s="7"/>
      <c r="X207" s="7"/>
      <c r="Y207" s="17"/>
      <c r="Z207" s="7"/>
    </row>
    <row r="208" spans="3:26">
      <c r="C208" s="6"/>
      <c r="D208" s="11"/>
      <c r="E208" s="10"/>
      <c r="F208" s="6"/>
      <c r="H208" s="6"/>
      <c r="I208" s="8"/>
      <c r="J208" s="12"/>
      <c r="K208" s="7"/>
      <c r="L208" s="7"/>
      <c r="M208" s="7"/>
      <c r="N208" s="7"/>
      <c r="O208" s="7"/>
      <c r="P208" s="7"/>
      <c r="Q208" s="13"/>
      <c r="R208" s="14"/>
      <c r="S208" s="15"/>
      <c r="T208" s="7"/>
      <c r="U208" s="7"/>
      <c r="V208" s="13"/>
      <c r="W208" s="7"/>
      <c r="X208" s="7"/>
      <c r="Y208" s="17"/>
      <c r="Z208" s="7"/>
    </row>
    <row r="209" spans="3:26">
      <c r="C209" s="6"/>
      <c r="D209" s="11"/>
      <c r="E209" s="10"/>
      <c r="F209" s="6"/>
      <c r="H209" s="6"/>
      <c r="I209" s="8"/>
      <c r="J209" s="12"/>
      <c r="K209" s="7"/>
      <c r="L209" s="7"/>
      <c r="M209" s="7"/>
      <c r="N209" s="7"/>
      <c r="O209" s="7"/>
      <c r="P209" s="7"/>
      <c r="Q209" s="13"/>
      <c r="R209" s="14"/>
      <c r="S209" s="15"/>
      <c r="T209" s="7"/>
      <c r="U209" s="7"/>
      <c r="V209" s="13"/>
      <c r="W209" s="7"/>
      <c r="X209" s="7"/>
      <c r="Y209" s="17"/>
      <c r="Z209" s="7"/>
    </row>
    <row r="210" spans="3:26">
      <c r="C210" s="6"/>
      <c r="D210" s="11"/>
      <c r="E210" s="10"/>
      <c r="F210" s="6"/>
      <c r="H210" s="6"/>
      <c r="I210" s="8"/>
      <c r="J210" s="12"/>
      <c r="K210" s="7"/>
      <c r="L210" s="7"/>
      <c r="M210" s="7"/>
      <c r="N210" s="7"/>
      <c r="O210" s="7"/>
      <c r="P210" s="7"/>
      <c r="Q210" s="13"/>
      <c r="R210" s="14"/>
      <c r="S210" s="15"/>
      <c r="T210" s="7"/>
      <c r="U210" s="7"/>
      <c r="V210" s="13"/>
      <c r="W210" s="7"/>
      <c r="X210" s="7"/>
      <c r="Y210" s="17"/>
      <c r="Z210" s="7"/>
    </row>
    <row r="211" spans="3:26">
      <c r="C211" s="6"/>
      <c r="D211" s="11"/>
      <c r="E211" s="10"/>
      <c r="F211" s="6"/>
      <c r="H211" s="6"/>
      <c r="I211" s="8"/>
      <c r="J211" s="12"/>
      <c r="K211" s="7"/>
      <c r="L211" s="7"/>
      <c r="M211" s="7"/>
      <c r="N211" s="7"/>
      <c r="O211" s="7"/>
      <c r="P211" s="7"/>
      <c r="Q211" s="13"/>
      <c r="R211" s="14"/>
      <c r="S211" s="15"/>
      <c r="T211" s="7"/>
      <c r="U211" s="7"/>
      <c r="V211" s="13"/>
      <c r="W211" s="7"/>
      <c r="X211" s="7"/>
      <c r="Y211" s="17"/>
      <c r="Z211" s="7"/>
    </row>
    <row r="212" spans="3:26">
      <c r="C212" s="6"/>
      <c r="D212" s="11"/>
      <c r="E212" s="10"/>
      <c r="F212" s="6"/>
      <c r="H212" s="6"/>
      <c r="I212" s="8"/>
      <c r="J212" s="12"/>
      <c r="K212" s="7"/>
      <c r="L212" s="7"/>
      <c r="M212" s="7"/>
      <c r="N212" s="7"/>
      <c r="O212" s="7"/>
      <c r="P212" s="7"/>
      <c r="Q212" s="13"/>
      <c r="R212" s="14"/>
      <c r="S212" s="15"/>
      <c r="T212" s="7"/>
      <c r="U212" s="7"/>
      <c r="V212" s="13"/>
      <c r="W212" s="7"/>
      <c r="X212" s="7"/>
      <c r="Y212" s="17"/>
      <c r="Z212" s="7"/>
    </row>
    <row r="213" spans="3:26">
      <c r="C213" s="6"/>
      <c r="D213" s="11"/>
      <c r="E213" s="10"/>
      <c r="F213" s="6"/>
      <c r="H213" s="6"/>
      <c r="I213" s="8"/>
      <c r="J213" s="12"/>
      <c r="K213" s="7"/>
      <c r="L213" s="7"/>
      <c r="M213" s="7"/>
      <c r="N213" s="7"/>
      <c r="O213" s="7"/>
      <c r="P213" s="7"/>
      <c r="Q213" s="13"/>
      <c r="R213" s="14"/>
      <c r="S213" s="15"/>
      <c r="T213" s="7"/>
      <c r="U213" s="7"/>
      <c r="V213" s="13"/>
      <c r="W213" s="7"/>
      <c r="X213" s="7"/>
      <c r="Y213" s="17"/>
      <c r="Z213" s="7"/>
    </row>
    <row r="214" spans="3:26">
      <c r="C214" s="6"/>
      <c r="D214" s="11"/>
      <c r="E214" s="10"/>
      <c r="F214" s="6"/>
      <c r="H214" s="6"/>
      <c r="I214" s="8"/>
      <c r="J214" s="12"/>
      <c r="K214" s="7"/>
      <c r="L214" s="7"/>
      <c r="M214" s="7"/>
      <c r="N214" s="7"/>
      <c r="O214" s="7"/>
      <c r="P214" s="7"/>
      <c r="Q214" s="13"/>
      <c r="R214" s="14"/>
      <c r="S214" s="15"/>
      <c r="T214" s="7"/>
      <c r="U214" s="7"/>
      <c r="V214" s="13"/>
      <c r="W214" s="7"/>
      <c r="X214" s="7"/>
      <c r="Y214" s="17"/>
      <c r="Z214" s="7"/>
    </row>
    <row r="215" spans="3:26">
      <c r="C215" s="6"/>
      <c r="D215" s="11"/>
      <c r="E215" s="10"/>
      <c r="F215" s="6"/>
      <c r="H215" s="6"/>
      <c r="I215" s="8"/>
      <c r="J215" s="12"/>
      <c r="K215" s="7"/>
      <c r="L215" s="7"/>
      <c r="M215" s="7"/>
      <c r="N215" s="7"/>
      <c r="O215" s="7"/>
      <c r="P215" s="7"/>
      <c r="Q215" s="13"/>
      <c r="R215" s="14"/>
      <c r="S215" s="15"/>
      <c r="T215" s="7"/>
      <c r="U215" s="7"/>
      <c r="V215" s="13"/>
      <c r="W215" s="7"/>
      <c r="X215" s="7"/>
      <c r="Y215" s="17"/>
      <c r="Z215" s="7"/>
    </row>
    <row r="216" spans="3:26">
      <c r="C216" s="6"/>
      <c r="D216" s="11"/>
      <c r="E216" s="10"/>
      <c r="F216" s="6"/>
      <c r="H216" s="6"/>
      <c r="I216" s="8"/>
      <c r="J216" s="12"/>
      <c r="K216" s="7"/>
      <c r="L216" s="7"/>
      <c r="M216" s="7"/>
      <c r="N216" s="7"/>
      <c r="O216" s="7"/>
      <c r="P216" s="7"/>
      <c r="Q216" s="13"/>
      <c r="R216" s="14"/>
      <c r="S216" s="15"/>
      <c r="T216" s="7"/>
      <c r="U216" s="7"/>
      <c r="V216" s="13"/>
      <c r="W216" s="7"/>
      <c r="X216" s="7"/>
      <c r="Y216" s="17"/>
      <c r="Z216" s="7"/>
    </row>
    <row r="217" spans="3:26">
      <c r="C217" s="6"/>
      <c r="D217" s="11"/>
      <c r="E217" s="10"/>
      <c r="F217" s="6"/>
      <c r="H217" s="6"/>
      <c r="I217" s="8"/>
      <c r="J217" s="12"/>
      <c r="K217" s="7"/>
      <c r="L217" s="7"/>
      <c r="M217" s="7"/>
      <c r="N217" s="7"/>
      <c r="O217" s="7"/>
      <c r="P217" s="7"/>
      <c r="Q217" s="13"/>
      <c r="R217" s="14"/>
      <c r="S217" s="15"/>
      <c r="T217" s="7"/>
      <c r="U217" s="7"/>
      <c r="V217" s="13"/>
      <c r="W217" s="7"/>
      <c r="X217" s="7"/>
      <c r="Y217" s="17"/>
      <c r="Z217" s="7"/>
    </row>
    <row r="218" spans="3:26">
      <c r="C218" s="6"/>
      <c r="D218" s="11"/>
      <c r="E218" s="10"/>
      <c r="F218" s="6"/>
      <c r="H218" s="6"/>
      <c r="I218" s="8"/>
      <c r="J218" s="12"/>
      <c r="K218" s="7"/>
      <c r="L218" s="7"/>
      <c r="M218" s="7"/>
      <c r="N218" s="7"/>
      <c r="O218" s="7"/>
      <c r="P218" s="7"/>
      <c r="Q218" s="13"/>
      <c r="R218" s="14"/>
      <c r="S218" s="15"/>
      <c r="T218" s="7"/>
      <c r="U218" s="7"/>
      <c r="V218" s="13"/>
      <c r="W218" s="7"/>
      <c r="X218" s="7"/>
      <c r="Y218" s="17"/>
      <c r="Z218" s="7"/>
    </row>
    <row r="219" spans="3:26">
      <c r="C219" s="6"/>
      <c r="D219" s="11"/>
      <c r="E219" s="10"/>
      <c r="F219" s="6"/>
      <c r="H219" s="6"/>
      <c r="I219" s="8"/>
      <c r="J219" s="12"/>
      <c r="K219" s="7"/>
      <c r="L219" s="7"/>
      <c r="M219" s="7"/>
      <c r="N219" s="7"/>
      <c r="O219" s="7"/>
      <c r="P219" s="7"/>
      <c r="Q219" s="13"/>
      <c r="R219" s="14"/>
      <c r="S219" s="15"/>
      <c r="T219" s="7"/>
      <c r="U219" s="7"/>
      <c r="V219" s="13"/>
      <c r="W219" s="7"/>
      <c r="X219" s="7"/>
      <c r="Y219" s="17"/>
      <c r="Z219" s="7"/>
    </row>
    <row r="220" spans="3:26">
      <c r="C220" s="6"/>
      <c r="D220" s="11"/>
      <c r="E220" s="10"/>
      <c r="F220" s="6"/>
      <c r="H220" s="6"/>
      <c r="I220" s="8"/>
      <c r="J220" s="12"/>
      <c r="K220" s="7"/>
      <c r="L220" s="7"/>
      <c r="M220" s="7"/>
      <c r="N220" s="7"/>
      <c r="O220" s="7"/>
      <c r="P220" s="7"/>
      <c r="Q220" s="13"/>
      <c r="R220" s="14"/>
      <c r="S220" s="15"/>
      <c r="T220" s="7"/>
      <c r="U220" s="7"/>
      <c r="V220" s="13"/>
      <c r="W220" s="7"/>
      <c r="X220" s="7"/>
      <c r="Y220" s="17"/>
      <c r="Z220" s="7"/>
    </row>
    <row r="221" spans="3:26">
      <c r="C221" s="6"/>
      <c r="D221" s="11"/>
      <c r="E221" s="10"/>
      <c r="F221" s="6"/>
      <c r="H221" s="6"/>
      <c r="I221" s="8"/>
      <c r="J221" s="12"/>
      <c r="K221" s="7"/>
      <c r="L221" s="7"/>
      <c r="M221" s="7"/>
      <c r="N221" s="7"/>
      <c r="O221" s="7"/>
      <c r="P221" s="7"/>
      <c r="Q221" s="13"/>
      <c r="R221" s="14"/>
      <c r="S221" s="15"/>
      <c r="T221" s="7"/>
      <c r="U221" s="7"/>
      <c r="V221" s="13"/>
      <c r="W221" s="7"/>
      <c r="X221" s="7"/>
      <c r="Y221" s="17"/>
      <c r="Z221" s="7"/>
    </row>
    <row r="222" spans="3:26">
      <c r="C222" s="6"/>
      <c r="D222" s="11"/>
      <c r="E222" s="10"/>
      <c r="F222" s="6"/>
      <c r="H222" s="6"/>
      <c r="I222" s="8"/>
      <c r="J222" s="12"/>
      <c r="K222" s="7"/>
      <c r="L222" s="7"/>
      <c r="M222" s="7"/>
      <c r="N222" s="7"/>
      <c r="O222" s="7"/>
      <c r="P222" s="7"/>
      <c r="Q222" s="13"/>
      <c r="R222" s="14"/>
      <c r="S222" s="15"/>
      <c r="T222" s="7"/>
      <c r="U222" s="7"/>
      <c r="V222" s="13"/>
      <c r="W222" s="7"/>
      <c r="X222" s="7"/>
      <c r="Y222" s="17"/>
      <c r="Z222" s="7"/>
    </row>
    <row r="223" spans="3:26">
      <c r="C223" s="6"/>
      <c r="D223" s="11"/>
      <c r="E223" s="10"/>
      <c r="F223" s="6"/>
      <c r="H223" s="6"/>
      <c r="I223" s="8"/>
      <c r="J223" s="12"/>
      <c r="K223" s="7"/>
      <c r="L223" s="7"/>
      <c r="M223" s="7"/>
      <c r="N223" s="7"/>
      <c r="O223" s="7"/>
      <c r="P223" s="7"/>
      <c r="Q223" s="13"/>
      <c r="R223" s="14"/>
      <c r="S223" s="15"/>
      <c r="T223" s="7"/>
      <c r="U223" s="7"/>
      <c r="V223" s="13"/>
      <c r="W223" s="7"/>
      <c r="X223" s="7"/>
      <c r="Y223" s="17"/>
      <c r="Z223" s="7"/>
    </row>
    <row r="224" spans="3:26">
      <c r="C224" s="6"/>
      <c r="D224" s="11"/>
      <c r="E224" s="10"/>
      <c r="F224" s="6"/>
      <c r="H224" s="6"/>
      <c r="I224" s="8"/>
      <c r="J224" s="12"/>
      <c r="K224" s="7"/>
      <c r="L224" s="7"/>
      <c r="M224" s="7"/>
      <c r="N224" s="7"/>
      <c r="O224" s="7"/>
      <c r="P224" s="7"/>
      <c r="Q224" s="13"/>
      <c r="R224" s="14"/>
      <c r="S224" s="15"/>
      <c r="T224" s="7"/>
      <c r="U224" s="7"/>
      <c r="V224" s="13"/>
      <c r="W224" s="7"/>
      <c r="X224" s="7"/>
      <c r="Y224" s="17"/>
      <c r="Z224" s="7"/>
    </row>
    <row r="225" spans="3:26">
      <c r="C225" s="6"/>
      <c r="D225" s="11"/>
      <c r="E225" s="10"/>
      <c r="F225" s="6"/>
      <c r="H225" s="6"/>
      <c r="I225" s="8"/>
      <c r="J225" s="12"/>
      <c r="K225" s="7"/>
      <c r="L225" s="7"/>
      <c r="M225" s="7"/>
      <c r="N225" s="7"/>
      <c r="O225" s="7"/>
      <c r="P225" s="7"/>
      <c r="Q225" s="13"/>
      <c r="R225" s="14"/>
      <c r="S225" s="15"/>
      <c r="T225" s="7"/>
      <c r="U225" s="7"/>
      <c r="V225" s="13"/>
      <c r="W225" s="7"/>
      <c r="X225" s="7"/>
      <c r="Y225" s="17"/>
      <c r="Z225" s="7"/>
    </row>
    <row r="226" spans="3:26">
      <c r="C226" s="6"/>
      <c r="D226" s="11"/>
      <c r="E226" s="10"/>
      <c r="F226" s="6"/>
      <c r="H226" s="6"/>
      <c r="I226" s="8"/>
      <c r="J226" s="12"/>
      <c r="K226" s="7"/>
      <c r="L226" s="7"/>
      <c r="M226" s="7"/>
      <c r="N226" s="7"/>
      <c r="O226" s="7"/>
      <c r="P226" s="7"/>
      <c r="Q226" s="13"/>
      <c r="R226" s="14"/>
      <c r="S226" s="15"/>
      <c r="T226" s="7"/>
      <c r="U226" s="7"/>
      <c r="V226" s="13"/>
      <c r="W226" s="7"/>
      <c r="X226" s="7"/>
      <c r="Y226" s="17"/>
      <c r="Z226" s="7"/>
    </row>
    <row r="227" spans="3:26">
      <c r="C227" s="6"/>
      <c r="D227" s="11"/>
      <c r="E227" s="10"/>
      <c r="F227" s="6"/>
      <c r="H227" s="6"/>
      <c r="I227" s="8"/>
      <c r="J227" s="12"/>
      <c r="K227" s="7"/>
      <c r="L227" s="7"/>
      <c r="M227" s="7"/>
      <c r="N227" s="7"/>
      <c r="O227" s="7"/>
      <c r="P227" s="7"/>
      <c r="Q227" s="13"/>
      <c r="R227" s="14"/>
      <c r="S227" s="15"/>
      <c r="T227" s="7"/>
      <c r="U227" s="7"/>
      <c r="V227" s="13"/>
      <c r="W227" s="7"/>
      <c r="X227" s="7"/>
      <c r="Y227" s="17"/>
      <c r="Z227" s="7"/>
    </row>
    <row r="228" spans="3:26">
      <c r="C228" s="6"/>
      <c r="D228" s="11"/>
      <c r="E228" s="10"/>
      <c r="F228" s="6"/>
      <c r="H228" s="6"/>
      <c r="I228" s="8"/>
      <c r="J228" s="12"/>
      <c r="K228" s="7"/>
      <c r="L228" s="7"/>
      <c r="M228" s="7"/>
      <c r="N228" s="7"/>
      <c r="O228" s="7"/>
      <c r="P228" s="7"/>
      <c r="Q228" s="13"/>
      <c r="R228" s="14"/>
      <c r="S228" s="15"/>
      <c r="T228" s="7"/>
      <c r="U228" s="7"/>
      <c r="V228" s="13"/>
      <c r="W228" s="7"/>
      <c r="X228" s="7"/>
      <c r="Y228" s="17"/>
      <c r="Z228" s="7"/>
    </row>
    <row r="229" spans="3:26">
      <c r="C229" s="6"/>
      <c r="D229" s="11"/>
      <c r="E229" s="10"/>
      <c r="F229" s="6"/>
      <c r="H229" s="6"/>
      <c r="I229" s="8"/>
      <c r="J229" s="12"/>
      <c r="K229" s="7"/>
      <c r="L229" s="7"/>
      <c r="M229" s="7"/>
      <c r="N229" s="7"/>
      <c r="O229" s="7"/>
      <c r="P229" s="7"/>
      <c r="Q229" s="13"/>
      <c r="R229" s="14"/>
      <c r="S229" s="15"/>
      <c r="T229" s="7"/>
      <c r="U229" s="7"/>
      <c r="V229" s="13"/>
      <c r="W229" s="7"/>
      <c r="X229" s="7"/>
      <c r="Y229" s="17"/>
      <c r="Z229" s="7"/>
    </row>
    <row r="230" spans="3:26">
      <c r="C230" s="6"/>
      <c r="D230" s="11"/>
      <c r="E230" s="10"/>
      <c r="F230" s="6"/>
      <c r="H230" s="6"/>
      <c r="I230" s="8"/>
      <c r="J230" s="12"/>
      <c r="K230" s="7"/>
      <c r="L230" s="7"/>
      <c r="M230" s="7"/>
      <c r="N230" s="7"/>
      <c r="O230" s="7"/>
      <c r="P230" s="7"/>
      <c r="Q230" s="13"/>
      <c r="R230" s="14"/>
      <c r="S230" s="15"/>
      <c r="T230" s="7"/>
      <c r="U230" s="7"/>
      <c r="V230" s="13"/>
      <c r="W230" s="7"/>
      <c r="X230" s="7"/>
      <c r="Y230" s="17"/>
      <c r="Z230" s="7"/>
    </row>
    <row r="231" spans="3:26">
      <c r="C231" s="6"/>
      <c r="D231" s="11"/>
      <c r="E231" s="10"/>
      <c r="F231" s="6"/>
      <c r="H231" s="6"/>
      <c r="I231" s="8"/>
      <c r="J231" s="12"/>
      <c r="K231" s="7"/>
      <c r="L231" s="7"/>
      <c r="M231" s="7"/>
      <c r="N231" s="7"/>
      <c r="O231" s="7"/>
      <c r="P231" s="7"/>
      <c r="Q231" s="13"/>
      <c r="R231" s="14"/>
      <c r="S231" s="15"/>
      <c r="T231" s="7"/>
      <c r="U231" s="7"/>
      <c r="V231" s="13"/>
      <c r="W231" s="7"/>
      <c r="X231" s="7"/>
      <c r="Y231" s="17"/>
      <c r="Z231" s="7"/>
    </row>
    <row r="232" spans="3:26">
      <c r="C232" s="6"/>
      <c r="D232" s="11"/>
      <c r="E232" s="10"/>
      <c r="F232" s="6"/>
      <c r="H232" s="6"/>
      <c r="I232" s="8"/>
      <c r="J232" s="12"/>
      <c r="K232" s="7"/>
      <c r="L232" s="7"/>
      <c r="M232" s="7"/>
      <c r="N232" s="7"/>
      <c r="O232" s="7"/>
      <c r="P232" s="7"/>
      <c r="Q232" s="13"/>
      <c r="R232" s="14"/>
      <c r="S232" s="15"/>
      <c r="T232" s="7"/>
      <c r="U232" s="7"/>
      <c r="V232" s="13"/>
      <c r="W232" s="7"/>
      <c r="X232" s="7"/>
      <c r="Y232" s="17"/>
      <c r="Z232" s="7"/>
    </row>
    <row r="233" spans="3:26">
      <c r="C233" s="6"/>
      <c r="D233" s="11"/>
      <c r="E233" s="10"/>
      <c r="F233" s="6"/>
      <c r="H233" s="6"/>
      <c r="I233" s="8"/>
      <c r="J233" s="12"/>
      <c r="K233" s="7"/>
      <c r="L233" s="7"/>
      <c r="M233" s="7"/>
      <c r="N233" s="7"/>
      <c r="O233" s="7"/>
      <c r="P233" s="7"/>
      <c r="Q233" s="13"/>
      <c r="R233" s="14"/>
      <c r="S233" s="15"/>
      <c r="T233" s="7"/>
      <c r="U233" s="7"/>
      <c r="V233" s="13"/>
      <c r="W233" s="7"/>
      <c r="X233" s="7"/>
      <c r="Y233" s="17"/>
      <c r="Z233" s="7"/>
    </row>
    <row r="234" spans="3:26">
      <c r="C234" s="6"/>
      <c r="D234" s="11"/>
      <c r="E234" s="10"/>
      <c r="F234" s="6"/>
      <c r="H234" s="6"/>
      <c r="I234" s="8"/>
      <c r="J234" s="12"/>
      <c r="K234" s="7"/>
      <c r="L234" s="7"/>
      <c r="M234" s="7"/>
      <c r="N234" s="7"/>
      <c r="O234" s="7"/>
      <c r="P234" s="7"/>
      <c r="Q234" s="13"/>
      <c r="R234" s="14"/>
      <c r="S234" s="15"/>
      <c r="T234" s="7"/>
      <c r="U234" s="7"/>
      <c r="V234" s="13"/>
      <c r="W234" s="7"/>
      <c r="X234" s="7"/>
      <c r="Y234" s="17"/>
      <c r="Z234" s="7"/>
    </row>
    <row r="235" spans="3:26">
      <c r="C235" s="6"/>
      <c r="D235" s="11"/>
      <c r="E235" s="10"/>
      <c r="F235" s="6"/>
      <c r="H235" s="6"/>
      <c r="I235" s="8"/>
      <c r="J235" s="12"/>
      <c r="K235" s="7"/>
      <c r="L235" s="7"/>
      <c r="M235" s="7"/>
      <c r="N235" s="7"/>
      <c r="O235" s="7"/>
      <c r="P235" s="7"/>
      <c r="Q235" s="13"/>
      <c r="R235" s="14"/>
      <c r="S235" s="15"/>
      <c r="T235" s="7"/>
      <c r="U235" s="7"/>
      <c r="V235" s="13"/>
      <c r="W235" s="7"/>
      <c r="X235" s="7"/>
      <c r="Y235" s="17"/>
      <c r="Z235" s="7"/>
    </row>
    <row r="236" spans="3:26">
      <c r="C236" s="6"/>
      <c r="D236" s="11"/>
      <c r="E236" s="10"/>
      <c r="F236" s="6"/>
      <c r="H236" s="6"/>
      <c r="I236" s="8"/>
      <c r="J236" s="12"/>
      <c r="K236" s="7"/>
      <c r="L236" s="7"/>
      <c r="M236" s="7"/>
      <c r="N236" s="7"/>
      <c r="O236" s="7"/>
      <c r="P236" s="7"/>
      <c r="Q236" s="13"/>
      <c r="R236" s="14"/>
      <c r="S236" s="15"/>
      <c r="T236" s="7"/>
      <c r="U236" s="7"/>
      <c r="V236" s="13"/>
      <c r="W236" s="7"/>
      <c r="X236" s="7"/>
      <c r="Y236" s="17"/>
      <c r="Z236" s="7"/>
    </row>
    <row r="237" spans="3:26">
      <c r="C237" s="6"/>
      <c r="D237" s="11"/>
      <c r="E237" s="10"/>
      <c r="F237" s="6"/>
      <c r="H237" s="6"/>
      <c r="I237" s="8"/>
      <c r="J237" s="12"/>
      <c r="K237" s="7"/>
      <c r="L237" s="7"/>
      <c r="M237" s="7"/>
      <c r="N237" s="7"/>
      <c r="O237" s="7"/>
      <c r="P237" s="7"/>
      <c r="Q237" s="13"/>
      <c r="R237" s="14"/>
      <c r="S237" s="15"/>
      <c r="T237" s="7"/>
      <c r="U237" s="7"/>
      <c r="V237" s="13"/>
      <c r="W237" s="7"/>
      <c r="X237" s="7"/>
      <c r="Y237" s="17"/>
      <c r="Z237" s="7"/>
    </row>
    <row r="238" spans="3:26">
      <c r="C238" s="6"/>
      <c r="D238" s="11"/>
      <c r="E238" s="10"/>
      <c r="F238" s="6"/>
      <c r="H238" s="6"/>
      <c r="I238" s="8"/>
      <c r="J238" s="12"/>
      <c r="K238" s="7"/>
      <c r="L238" s="7"/>
      <c r="M238" s="7"/>
      <c r="N238" s="7"/>
      <c r="O238" s="7"/>
      <c r="P238" s="7"/>
      <c r="Q238" s="13"/>
      <c r="R238" s="14"/>
      <c r="S238" s="15"/>
      <c r="T238" s="7"/>
      <c r="U238" s="7"/>
      <c r="V238" s="13"/>
      <c r="W238" s="7"/>
      <c r="X238" s="7"/>
      <c r="Y238" s="17"/>
      <c r="Z238" s="7"/>
    </row>
    <row r="239" spans="3:26">
      <c r="C239" s="6"/>
      <c r="D239" s="11"/>
      <c r="E239" s="10"/>
      <c r="F239" s="6"/>
      <c r="H239" s="6"/>
      <c r="I239" s="8"/>
      <c r="J239" s="12"/>
      <c r="K239" s="7"/>
      <c r="L239" s="7"/>
      <c r="M239" s="7"/>
      <c r="N239" s="7"/>
      <c r="O239" s="7"/>
      <c r="P239" s="7"/>
      <c r="Q239" s="13"/>
      <c r="R239" s="14"/>
      <c r="S239" s="15"/>
      <c r="T239" s="7"/>
      <c r="U239" s="7"/>
      <c r="V239" s="13"/>
      <c r="W239" s="7"/>
      <c r="X239" s="7"/>
      <c r="Y239" s="17"/>
      <c r="Z239" s="7"/>
    </row>
    <row r="240" spans="3:26">
      <c r="C240" s="6"/>
      <c r="D240" s="11"/>
      <c r="E240" s="10"/>
      <c r="F240" s="6"/>
      <c r="H240" s="6"/>
      <c r="I240" s="8"/>
      <c r="J240" s="12"/>
      <c r="K240" s="7"/>
      <c r="L240" s="7"/>
      <c r="M240" s="7"/>
      <c r="N240" s="7"/>
      <c r="O240" s="7"/>
      <c r="P240" s="7"/>
      <c r="Q240" s="13"/>
      <c r="R240" s="14"/>
      <c r="S240" s="15"/>
      <c r="T240" s="7"/>
      <c r="U240" s="7"/>
      <c r="V240" s="13"/>
      <c r="W240" s="7"/>
      <c r="X240" s="7"/>
      <c r="Y240" s="17"/>
      <c r="Z240" s="7"/>
    </row>
    <row r="241" spans="3:26">
      <c r="C241" s="6"/>
      <c r="D241" s="11"/>
      <c r="E241" s="10"/>
      <c r="F241" s="6"/>
      <c r="H241" s="6"/>
      <c r="I241" s="8"/>
      <c r="J241" s="12"/>
      <c r="K241" s="7"/>
      <c r="L241" s="7"/>
      <c r="M241" s="7"/>
      <c r="N241" s="7"/>
      <c r="O241" s="7"/>
      <c r="P241" s="7"/>
      <c r="Q241" s="13"/>
      <c r="R241" s="14"/>
      <c r="S241" s="15"/>
      <c r="T241" s="7"/>
      <c r="U241" s="7"/>
      <c r="V241" s="13"/>
      <c r="W241" s="7"/>
      <c r="X241" s="7"/>
      <c r="Y241" s="17"/>
      <c r="Z241" s="7"/>
    </row>
    <row r="242" spans="3:26">
      <c r="C242" s="6"/>
      <c r="D242" s="11"/>
      <c r="E242" s="10"/>
      <c r="F242" s="6"/>
      <c r="H242" s="6"/>
      <c r="I242" s="8"/>
      <c r="J242" s="12"/>
      <c r="K242" s="7"/>
      <c r="L242" s="7"/>
      <c r="M242" s="7"/>
      <c r="N242" s="7"/>
      <c r="O242" s="7"/>
      <c r="P242" s="7"/>
      <c r="Q242" s="13"/>
      <c r="R242" s="14"/>
      <c r="S242" s="15"/>
      <c r="T242" s="7"/>
      <c r="U242" s="7"/>
      <c r="V242" s="13"/>
      <c r="W242" s="7"/>
      <c r="X242" s="7"/>
      <c r="Y242" s="17"/>
      <c r="Z242" s="7"/>
    </row>
    <row r="243" spans="3:26">
      <c r="C243" s="6"/>
      <c r="D243" s="11"/>
      <c r="E243" s="10"/>
      <c r="F243" s="6"/>
      <c r="H243" s="6"/>
      <c r="I243" s="8"/>
      <c r="J243" s="12"/>
      <c r="K243" s="7"/>
      <c r="L243" s="7"/>
      <c r="M243" s="7"/>
      <c r="N243" s="7"/>
      <c r="O243" s="7"/>
      <c r="P243" s="7"/>
      <c r="Q243" s="13"/>
      <c r="R243" s="14"/>
      <c r="S243" s="15"/>
      <c r="T243" s="7"/>
      <c r="U243" s="7"/>
      <c r="V243" s="13"/>
      <c r="W243" s="7"/>
      <c r="X243" s="7"/>
      <c r="Y243" s="17"/>
      <c r="Z243" s="7"/>
    </row>
    <row r="244" spans="3:26">
      <c r="C244" s="6"/>
      <c r="D244" s="11"/>
      <c r="E244" s="10"/>
      <c r="F244" s="6"/>
      <c r="H244" s="6"/>
      <c r="I244" s="8"/>
      <c r="J244" s="12"/>
      <c r="K244" s="7"/>
      <c r="L244" s="7"/>
      <c r="M244" s="7"/>
      <c r="N244" s="7"/>
      <c r="O244" s="7"/>
      <c r="P244" s="7"/>
      <c r="Q244" s="13"/>
      <c r="R244" s="14"/>
      <c r="S244" s="15"/>
      <c r="T244" s="7"/>
      <c r="U244" s="7"/>
      <c r="V244" s="13"/>
      <c r="W244" s="7"/>
      <c r="X244" s="7"/>
      <c r="Y244" s="17"/>
      <c r="Z244" s="7"/>
    </row>
    <row r="245" spans="3:26">
      <c r="C245" s="6"/>
      <c r="D245" s="11"/>
      <c r="E245" s="10"/>
      <c r="F245" s="6"/>
      <c r="H245" s="6"/>
      <c r="I245" s="8"/>
      <c r="J245" s="12"/>
      <c r="K245" s="7"/>
      <c r="L245" s="7"/>
      <c r="M245" s="7"/>
      <c r="N245" s="7"/>
      <c r="O245" s="7"/>
      <c r="P245" s="7"/>
      <c r="Q245" s="13"/>
      <c r="R245" s="14"/>
      <c r="S245" s="15"/>
      <c r="T245" s="7"/>
      <c r="U245" s="7"/>
      <c r="V245" s="13"/>
      <c r="W245" s="7"/>
      <c r="X245" s="7"/>
      <c r="Y245" s="17"/>
      <c r="Z245" s="7"/>
    </row>
    <row r="246" spans="3:26">
      <c r="C246" s="6"/>
      <c r="D246" s="11"/>
      <c r="E246" s="10"/>
      <c r="F246" s="6"/>
      <c r="H246" s="6"/>
      <c r="I246" s="8"/>
      <c r="J246" s="12"/>
      <c r="K246" s="7"/>
      <c r="L246" s="7"/>
      <c r="M246" s="7"/>
      <c r="N246" s="7"/>
      <c r="O246" s="7"/>
      <c r="P246" s="7"/>
      <c r="Q246" s="13"/>
      <c r="R246" s="14"/>
      <c r="S246" s="15"/>
      <c r="T246" s="7"/>
      <c r="U246" s="7"/>
      <c r="V246" s="13"/>
      <c r="W246" s="7"/>
      <c r="X246" s="7"/>
      <c r="Y246" s="17"/>
      <c r="Z246" s="7"/>
    </row>
    <row r="247" spans="3:26">
      <c r="C247" s="6"/>
      <c r="D247" s="11"/>
      <c r="E247" s="10"/>
      <c r="F247" s="6"/>
      <c r="H247" s="6"/>
      <c r="I247" s="8"/>
      <c r="J247" s="12"/>
      <c r="K247" s="7"/>
      <c r="L247" s="7"/>
      <c r="M247" s="7"/>
      <c r="N247" s="7"/>
      <c r="O247" s="7"/>
      <c r="P247" s="7"/>
      <c r="Q247" s="13"/>
      <c r="R247" s="14"/>
      <c r="S247" s="15"/>
      <c r="T247" s="7"/>
      <c r="U247" s="7"/>
      <c r="V247" s="13"/>
      <c r="W247" s="7"/>
      <c r="X247" s="7"/>
      <c r="Y247" s="17"/>
      <c r="Z247" s="7"/>
    </row>
    <row r="248" spans="3:26">
      <c r="C248" s="6"/>
      <c r="D248" s="11"/>
      <c r="E248" s="10"/>
      <c r="F248" s="6"/>
      <c r="H248" s="6"/>
      <c r="I248" s="8"/>
      <c r="J248" s="12"/>
      <c r="K248" s="7"/>
      <c r="L248" s="7"/>
      <c r="M248" s="7"/>
      <c r="N248" s="7"/>
      <c r="O248" s="7"/>
      <c r="P248" s="7"/>
      <c r="Q248" s="13"/>
      <c r="R248" s="14"/>
      <c r="S248" s="15"/>
      <c r="T248" s="7"/>
      <c r="U248" s="7"/>
      <c r="V248" s="13"/>
      <c r="W248" s="7"/>
      <c r="X248" s="7"/>
      <c r="Y248" s="17"/>
      <c r="Z248" s="7"/>
    </row>
    <row r="249" spans="3:26">
      <c r="C249" s="6"/>
      <c r="D249" s="11"/>
      <c r="E249" s="10"/>
      <c r="F249" s="6"/>
      <c r="H249" s="6"/>
      <c r="I249" s="8"/>
      <c r="J249" s="12"/>
      <c r="K249" s="7"/>
      <c r="L249" s="7"/>
      <c r="M249" s="7"/>
      <c r="N249" s="7"/>
      <c r="O249" s="7"/>
      <c r="P249" s="7"/>
      <c r="Q249" s="13"/>
      <c r="R249" s="14"/>
      <c r="S249" s="15"/>
      <c r="T249" s="7"/>
      <c r="U249" s="7"/>
      <c r="V249" s="13"/>
      <c r="W249" s="7"/>
      <c r="X249" s="7"/>
      <c r="Y249" s="17"/>
      <c r="Z249" s="7"/>
    </row>
    <row r="250" spans="3:26">
      <c r="C250" s="6"/>
      <c r="D250" s="11"/>
      <c r="E250" s="10"/>
      <c r="F250" s="6"/>
      <c r="H250" s="6"/>
      <c r="I250" s="8"/>
      <c r="J250" s="12"/>
      <c r="K250" s="7"/>
      <c r="L250" s="7"/>
      <c r="M250" s="7"/>
      <c r="N250" s="7"/>
      <c r="O250" s="7"/>
      <c r="P250" s="7"/>
      <c r="Q250" s="13"/>
      <c r="R250" s="14"/>
      <c r="S250" s="15"/>
      <c r="T250" s="7"/>
      <c r="U250" s="7"/>
      <c r="V250" s="13"/>
      <c r="W250" s="7"/>
      <c r="X250" s="7"/>
      <c r="Y250" s="17"/>
      <c r="Z250" s="7"/>
    </row>
    <row r="251" spans="3:26">
      <c r="C251" s="6"/>
      <c r="D251" s="11"/>
      <c r="E251" s="10"/>
      <c r="F251" s="6"/>
      <c r="H251" s="6"/>
      <c r="I251" s="8"/>
      <c r="J251" s="12"/>
      <c r="K251" s="7"/>
      <c r="L251" s="7"/>
      <c r="M251" s="7"/>
      <c r="N251" s="7"/>
      <c r="O251" s="7"/>
      <c r="P251" s="7"/>
      <c r="Q251" s="13"/>
      <c r="R251" s="14"/>
      <c r="S251" s="15"/>
      <c r="T251" s="7"/>
      <c r="U251" s="7"/>
      <c r="V251" s="13"/>
      <c r="W251" s="7"/>
      <c r="X251" s="7"/>
      <c r="Y251" s="17"/>
      <c r="Z251" s="7"/>
    </row>
    <row r="252" spans="3:26">
      <c r="C252" s="6"/>
      <c r="D252" s="11"/>
      <c r="E252" s="10"/>
      <c r="F252" s="6"/>
      <c r="H252" s="6"/>
      <c r="I252" s="8"/>
      <c r="J252" s="12"/>
      <c r="K252" s="7"/>
      <c r="L252" s="7"/>
      <c r="M252" s="7"/>
      <c r="N252" s="7"/>
      <c r="O252" s="7"/>
      <c r="P252" s="7"/>
      <c r="Q252" s="13"/>
      <c r="R252" s="14"/>
      <c r="S252" s="15"/>
      <c r="T252" s="7"/>
      <c r="U252" s="7"/>
      <c r="V252" s="13"/>
      <c r="W252" s="7"/>
      <c r="X252" s="7"/>
      <c r="Y252" s="17"/>
      <c r="Z252" s="7"/>
    </row>
    <row r="253" spans="3:26">
      <c r="C253" s="6"/>
      <c r="D253" s="11"/>
      <c r="E253" s="10"/>
      <c r="F253" s="6"/>
      <c r="H253" s="6"/>
      <c r="I253" s="8"/>
      <c r="J253" s="12"/>
      <c r="K253" s="7"/>
      <c r="L253" s="7"/>
      <c r="M253" s="7"/>
      <c r="N253" s="7"/>
      <c r="O253" s="7"/>
      <c r="P253" s="7"/>
      <c r="Q253" s="13"/>
      <c r="R253" s="14"/>
      <c r="S253" s="15"/>
      <c r="T253" s="7"/>
      <c r="U253" s="7"/>
      <c r="V253" s="13"/>
      <c r="W253" s="7"/>
      <c r="X253" s="7"/>
      <c r="Y253" s="17"/>
      <c r="Z253" s="7"/>
    </row>
    <row r="254" spans="3:26">
      <c r="C254" s="6"/>
      <c r="D254" s="11"/>
      <c r="E254" s="10"/>
      <c r="F254" s="6"/>
      <c r="H254" s="6"/>
      <c r="I254" s="8"/>
      <c r="J254" s="12"/>
      <c r="K254" s="7"/>
      <c r="L254" s="7"/>
      <c r="M254" s="7"/>
      <c r="N254" s="7"/>
      <c r="O254" s="7"/>
      <c r="P254" s="7"/>
      <c r="Q254" s="13"/>
      <c r="R254" s="14"/>
      <c r="S254" s="15"/>
      <c r="T254" s="7"/>
      <c r="U254" s="7"/>
      <c r="V254" s="13"/>
      <c r="W254" s="7"/>
      <c r="X254" s="7"/>
      <c r="Y254" s="17"/>
      <c r="Z254" s="7"/>
    </row>
    <row r="255" spans="3:26">
      <c r="C255" s="6"/>
      <c r="D255" s="11"/>
      <c r="E255" s="10"/>
      <c r="F255" s="6"/>
      <c r="H255" s="6"/>
      <c r="I255" s="8"/>
      <c r="J255" s="12"/>
      <c r="K255" s="7"/>
      <c r="L255" s="7"/>
      <c r="M255" s="7"/>
      <c r="N255" s="7"/>
      <c r="O255" s="7"/>
      <c r="P255" s="7"/>
      <c r="Q255" s="13"/>
      <c r="R255" s="14"/>
      <c r="S255" s="15"/>
      <c r="T255" s="7"/>
      <c r="U255" s="7"/>
      <c r="V255" s="13"/>
      <c r="W255" s="7"/>
      <c r="X255" s="7"/>
      <c r="Y255" s="17"/>
      <c r="Z255" s="7"/>
    </row>
    <row r="256" spans="3:26">
      <c r="C256" s="6"/>
      <c r="D256" s="11"/>
      <c r="E256" s="10"/>
      <c r="F256" s="6"/>
      <c r="H256" s="6"/>
      <c r="I256" s="8"/>
      <c r="J256" s="12"/>
      <c r="K256" s="7"/>
      <c r="L256" s="7"/>
      <c r="M256" s="7"/>
      <c r="N256" s="7"/>
      <c r="O256" s="7"/>
      <c r="P256" s="7"/>
      <c r="Q256" s="13"/>
      <c r="R256" s="14"/>
      <c r="S256" s="15"/>
      <c r="T256" s="7"/>
      <c r="U256" s="7"/>
      <c r="V256" s="13"/>
      <c r="W256" s="7"/>
      <c r="X256" s="7"/>
      <c r="Y256" s="17"/>
      <c r="Z256" s="7"/>
    </row>
    <row r="257" spans="3:26">
      <c r="C257" s="6"/>
      <c r="D257" s="11"/>
      <c r="E257" s="10"/>
      <c r="F257" s="6"/>
      <c r="H257" s="6"/>
      <c r="I257" s="8"/>
      <c r="J257" s="12"/>
      <c r="K257" s="7"/>
      <c r="L257" s="7"/>
      <c r="M257" s="7"/>
      <c r="N257" s="7"/>
      <c r="O257" s="7"/>
      <c r="P257" s="7"/>
      <c r="Q257" s="13"/>
      <c r="R257" s="14"/>
      <c r="S257" s="15"/>
      <c r="T257" s="7"/>
      <c r="U257" s="7"/>
      <c r="V257" s="13"/>
      <c r="W257" s="7"/>
      <c r="X257" s="7"/>
      <c r="Y257" s="17"/>
      <c r="Z257" s="7"/>
    </row>
    <row r="258" spans="3:26">
      <c r="C258" s="6"/>
      <c r="D258" s="11"/>
      <c r="E258" s="10"/>
      <c r="F258" s="6"/>
      <c r="H258" s="6"/>
      <c r="I258" s="8"/>
      <c r="J258" s="12"/>
      <c r="K258" s="7"/>
      <c r="L258" s="7"/>
      <c r="M258" s="7"/>
      <c r="N258" s="7"/>
      <c r="O258" s="7"/>
      <c r="P258" s="7"/>
      <c r="Q258" s="13"/>
      <c r="R258" s="14"/>
      <c r="S258" s="15"/>
      <c r="T258" s="7"/>
      <c r="U258" s="7"/>
      <c r="V258" s="13"/>
      <c r="W258" s="7"/>
      <c r="X258" s="7"/>
      <c r="Y258" s="17"/>
      <c r="Z258" s="7"/>
    </row>
    <row r="259" spans="3:26">
      <c r="C259" s="6"/>
      <c r="D259" s="11"/>
      <c r="E259" s="10"/>
      <c r="F259" s="6"/>
      <c r="H259" s="6"/>
      <c r="I259" s="8"/>
      <c r="J259" s="12"/>
      <c r="K259" s="7"/>
      <c r="L259" s="7"/>
      <c r="M259" s="7"/>
      <c r="N259" s="7"/>
      <c r="O259" s="7"/>
      <c r="P259" s="7"/>
      <c r="Q259" s="13"/>
      <c r="R259" s="14"/>
      <c r="S259" s="15"/>
      <c r="T259" s="7"/>
      <c r="U259" s="7"/>
      <c r="V259" s="13"/>
      <c r="W259" s="7"/>
      <c r="X259" s="7"/>
      <c r="Y259" s="17"/>
      <c r="Z259" s="7"/>
    </row>
    <row r="260" spans="3:26">
      <c r="C260" s="6"/>
      <c r="D260" s="11"/>
      <c r="E260" s="10"/>
      <c r="F260" s="6"/>
      <c r="H260" s="6"/>
      <c r="I260" s="8"/>
      <c r="J260" s="12"/>
      <c r="K260" s="7"/>
      <c r="L260" s="7"/>
      <c r="M260" s="7"/>
      <c r="N260" s="7"/>
      <c r="O260" s="7"/>
      <c r="P260" s="7"/>
      <c r="Q260" s="13"/>
      <c r="R260" s="14"/>
      <c r="S260" s="15"/>
      <c r="T260" s="7"/>
      <c r="U260" s="7"/>
      <c r="V260" s="13"/>
      <c r="W260" s="7"/>
      <c r="X260" s="7"/>
      <c r="Y260" s="17"/>
      <c r="Z260" s="7"/>
    </row>
    <row r="261" spans="3:26">
      <c r="C261" s="6"/>
      <c r="D261" s="11"/>
      <c r="E261" s="10"/>
      <c r="F261" s="6"/>
      <c r="H261" s="6"/>
      <c r="I261" s="8"/>
      <c r="J261" s="12"/>
      <c r="K261" s="7"/>
      <c r="L261" s="7"/>
      <c r="M261" s="7"/>
      <c r="N261" s="7"/>
      <c r="O261" s="7"/>
      <c r="P261" s="7"/>
      <c r="Q261" s="13"/>
      <c r="R261" s="14"/>
      <c r="S261" s="15"/>
      <c r="T261" s="7"/>
      <c r="U261" s="7"/>
      <c r="V261" s="13"/>
      <c r="W261" s="7"/>
      <c r="X261" s="7"/>
      <c r="Y261" s="17"/>
      <c r="Z261" s="7"/>
    </row>
    <row r="262" spans="3:26">
      <c r="C262" s="6"/>
      <c r="D262" s="11"/>
      <c r="E262" s="10"/>
      <c r="F262" s="6"/>
      <c r="H262" s="6"/>
      <c r="I262" s="8"/>
      <c r="J262" s="12"/>
      <c r="K262" s="7"/>
      <c r="L262" s="7"/>
      <c r="M262" s="7"/>
      <c r="N262" s="7"/>
      <c r="O262" s="7"/>
      <c r="P262" s="7"/>
      <c r="Q262" s="13"/>
      <c r="R262" s="14"/>
      <c r="S262" s="15"/>
      <c r="T262" s="7"/>
      <c r="U262" s="7"/>
      <c r="V262" s="13"/>
      <c r="W262" s="7"/>
      <c r="X262" s="7"/>
      <c r="Y262" s="17"/>
      <c r="Z262" s="7"/>
    </row>
    <row r="263" spans="3:26">
      <c r="C263" s="6"/>
      <c r="D263" s="11"/>
      <c r="E263" s="10"/>
      <c r="F263" s="6"/>
      <c r="H263" s="6"/>
      <c r="I263" s="8"/>
      <c r="J263" s="12"/>
      <c r="K263" s="7"/>
      <c r="L263" s="7"/>
      <c r="M263" s="7"/>
      <c r="N263" s="7"/>
      <c r="O263" s="7"/>
      <c r="P263" s="7"/>
      <c r="Q263" s="13"/>
      <c r="R263" s="14"/>
      <c r="S263" s="15"/>
      <c r="T263" s="7"/>
      <c r="U263" s="7"/>
      <c r="V263" s="13"/>
      <c r="W263" s="7"/>
      <c r="X263" s="7"/>
      <c r="Y263" s="17"/>
      <c r="Z263" s="7"/>
    </row>
    <row r="264" spans="3:26">
      <c r="C264" s="6"/>
      <c r="D264" s="11"/>
      <c r="E264" s="10"/>
      <c r="F264" s="6"/>
      <c r="H264" s="6"/>
      <c r="I264" s="8"/>
      <c r="J264" s="12"/>
      <c r="K264" s="7"/>
      <c r="L264" s="7"/>
      <c r="M264" s="7"/>
      <c r="N264" s="7"/>
      <c r="O264" s="7"/>
      <c r="P264" s="7"/>
      <c r="Q264" s="13"/>
      <c r="R264" s="14"/>
      <c r="S264" s="15"/>
      <c r="T264" s="7"/>
      <c r="U264" s="7"/>
      <c r="V264" s="13"/>
      <c r="W264" s="7"/>
      <c r="X264" s="7"/>
      <c r="Y264" s="17"/>
      <c r="Z264" s="7"/>
    </row>
    <row r="265" spans="3:26">
      <c r="C265" s="6"/>
      <c r="D265" s="11"/>
      <c r="E265" s="10"/>
      <c r="F265" s="6"/>
      <c r="H265" s="6"/>
      <c r="I265" s="8"/>
      <c r="J265" s="12"/>
      <c r="K265" s="7"/>
      <c r="L265" s="7"/>
      <c r="M265" s="7"/>
      <c r="N265" s="7"/>
      <c r="O265" s="7"/>
      <c r="P265" s="7"/>
      <c r="Q265" s="13"/>
      <c r="R265" s="14"/>
      <c r="S265" s="15"/>
      <c r="T265" s="7"/>
      <c r="U265" s="7"/>
      <c r="V265" s="13"/>
      <c r="W265" s="7"/>
      <c r="X265" s="7"/>
      <c r="Y265" s="17"/>
      <c r="Z265" s="7"/>
    </row>
    <row r="266" spans="3:26">
      <c r="C266" s="6"/>
      <c r="D266" s="11"/>
      <c r="E266" s="10"/>
      <c r="F266" s="6"/>
      <c r="H266" s="6"/>
      <c r="I266" s="8"/>
      <c r="J266" s="12"/>
      <c r="K266" s="7"/>
      <c r="L266" s="7"/>
      <c r="M266" s="7"/>
      <c r="N266" s="7"/>
      <c r="O266" s="7"/>
      <c r="P266" s="7"/>
      <c r="Q266" s="13"/>
      <c r="R266" s="14"/>
      <c r="S266" s="15"/>
      <c r="T266" s="7"/>
      <c r="U266" s="7"/>
      <c r="V266" s="13"/>
      <c r="W266" s="7"/>
      <c r="X266" s="7"/>
      <c r="Y266" s="17"/>
      <c r="Z266" s="7"/>
    </row>
    <row r="267" spans="3:26">
      <c r="C267" s="6"/>
      <c r="D267" s="11"/>
      <c r="E267" s="10"/>
      <c r="F267" s="6"/>
      <c r="H267" s="6"/>
      <c r="I267" s="8"/>
      <c r="J267" s="12"/>
      <c r="K267" s="7"/>
      <c r="L267" s="7"/>
      <c r="M267" s="7"/>
      <c r="N267" s="7"/>
      <c r="O267" s="7"/>
      <c r="P267" s="7"/>
      <c r="Q267" s="13"/>
      <c r="R267" s="14"/>
      <c r="S267" s="15"/>
      <c r="T267" s="7"/>
      <c r="U267" s="7"/>
      <c r="V267" s="13"/>
      <c r="W267" s="7"/>
      <c r="X267" s="7"/>
      <c r="Y267" s="17"/>
      <c r="Z267" s="7"/>
    </row>
    <row r="268" spans="3:26">
      <c r="C268" s="6"/>
      <c r="D268" s="11"/>
      <c r="E268" s="10"/>
      <c r="F268" s="6"/>
      <c r="H268" s="6"/>
      <c r="I268" s="8"/>
      <c r="J268" s="12"/>
      <c r="K268" s="7"/>
      <c r="L268" s="7"/>
      <c r="M268" s="7"/>
      <c r="N268" s="7"/>
      <c r="O268" s="7"/>
      <c r="P268" s="7"/>
      <c r="Q268" s="13"/>
      <c r="R268" s="14"/>
      <c r="S268" s="15"/>
      <c r="T268" s="7"/>
      <c r="U268" s="7"/>
      <c r="V268" s="13"/>
      <c r="W268" s="7"/>
      <c r="X268" s="7"/>
      <c r="Y268" s="17"/>
      <c r="Z268" s="7"/>
    </row>
    <row r="269" spans="3:26">
      <c r="C269" s="6"/>
      <c r="D269" s="11"/>
      <c r="E269" s="10"/>
      <c r="F269" s="6"/>
      <c r="H269" s="6"/>
      <c r="I269" s="8"/>
      <c r="J269" s="12"/>
      <c r="K269" s="7"/>
      <c r="L269" s="7"/>
      <c r="M269" s="7"/>
      <c r="N269" s="7"/>
      <c r="O269" s="7"/>
      <c r="P269" s="7"/>
      <c r="Q269" s="13"/>
      <c r="R269" s="14"/>
      <c r="S269" s="15"/>
      <c r="T269" s="7"/>
      <c r="U269" s="7"/>
      <c r="V269" s="13"/>
      <c r="W269" s="7"/>
      <c r="X269" s="7"/>
      <c r="Y269" s="17"/>
      <c r="Z269" s="7"/>
    </row>
    <row r="270" spans="3:26">
      <c r="C270" s="6"/>
      <c r="D270" s="11"/>
      <c r="E270" s="10"/>
      <c r="F270" s="6"/>
      <c r="H270" s="6"/>
      <c r="I270" s="8"/>
      <c r="J270" s="12"/>
      <c r="K270" s="7"/>
      <c r="L270" s="7"/>
      <c r="M270" s="7"/>
      <c r="N270" s="7"/>
      <c r="O270" s="7"/>
      <c r="P270" s="7"/>
      <c r="Q270" s="13"/>
      <c r="R270" s="14"/>
      <c r="S270" s="15"/>
      <c r="T270" s="7"/>
      <c r="U270" s="7"/>
      <c r="V270" s="13"/>
      <c r="W270" s="7"/>
      <c r="X270" s="7"/>
      <c r="Y270" s="17"/>
      <c r="Z270" s="7"/>
    </row>
    <row r="271" spans="3:26">
      <c r="C271" s="6"/>
      <c r="D271" s="11"/>
      <c r="E271" s="10"/>
      <c r="F271" s="6"/>
      <c r="H271" s="6"/>
      <c r="I271" s="8"/>
      <c r="J271" s="12"/>
      <c r="K271" s="7"/>
      <c r="L271" s="7"/>
      <c r="M271" s="7"/>
      <c r="N271" s="7"/>
      <c r="O271" s="7"/>
      <c r="P271" s="7"/>
      <c r="Q271" s="13"/>
      <c r="R271" s="14"/>
      <c r="S271" s="15"/>
      <c r="T271" s="7"/>
      <c r="U271" s="7"/>
      <c r="V271" s="13"/>
      <c r="W271" s="7"/>
      <c r="X271" s="7"/>
      <c r="Y271" s="17"/>
      <c r="Z271" s="7"/>
    </row>
    <row r="272" spans="3:26">
      <c r="C272" s="6"/>
      <c r="D272" s="11"/>
      <c r="E272" s="10"/>
      <c r="F272" s="6"/>
      <c r="H272" s="6"/>
      <c r="I272" s="8"/>
      <c r="J272" s="12"/>
      <c r="K272" s="7"/>
      <c r="L272" s="7"/>
      <c r="M272" s="7"/>
      <c r="N272" s="7"/>
      <c r="O272" s="7"/>
      <c r="P272" s="7"/>
      <c r="Q272" s="13"/>
      <c r="R272" s="14"/>
      <c r="S272" s="15"/>
      <c r="T272" s="7"/>
      <c r="U272" s="7"/>
      <c r="V272" s="13"/>
      <c r="W272" s="7"/>
      <c r="X272" s="7"/>
      <c r="Y272" s="17"/>
      <c r="Z272" s="7"/>
    </row>
    <row r="273" spans="3:26">
      <c r="C273" s="6"/>
      <c r="D273" s="11"/>
      <c r="E273" s="10"/>
      <c r="F273" s="6"/>
      <c r="H273" s="6"/>
      <c r="I273" s="8"/>
      <c r="J273" s="12"/>
      <c r="K273" s="7"/>
      <c r="L273" s="7"/>
      <c r="M273" s="7"/>
      <c r="N273" s="7"/>
      <c r="O273" s="7"/>
      <c r="P273" s="7"/>
      <c r="Q273" s="13"/>
      <c r="R273" s="14"/>
      <c r="S273" s="15"/>
      <c r="T273" s="7"/>
      <c r="U273" s="7"/>
      <c r="V273" s="13"/>
      <c r="W273" s="7"/>
      <c r="X273" s="7"/>
      <c r="Y273" s="17"/>
      <c r="Z273" s="7"/>
    </row>
    <row r="274" spans="3:26">
      <c r="C274" s="6"/>
      <c r="D274" s="11"/>
      <c r="E274" s="10"/>
      <c r="F274" s="6"/>
      <c r="H274" s="6"/>
      <c r="I274" s="8"/>
      <c r="J274" s="12"/>
      <c r="K274" s="7"/>
      <c r="L274" s="7"/>
      <c r="M274" s="7"/>
      <c r="N274" s="7"/>
      <c r="O274" s="7"/>
      <c r="P274" s="7"/>
      <c r="Q274" s="13"/>
      <c r="R274" s="14"/>
      <c r="S274" s="15"/>
      <c r="T274" s="7"/>
      <c r="U274" s="7"/>
      <c r="V274" s="13"/>
      <c r="W274" s="7"/>
      <c r="X274" s="7"/>
      <c r="Y274" s="17"/>
      <c r="Z274" s="7"/>
    </row>
    <row r="275" spans="3:26">
      <c r="C275" s="6"/>
      <c r="D275" s="11"/>
      <c r="E275" s="10"/>
      <c r="F275" s="6"/>
      <c r="H275" s="6"/>
      <c r="I275" s="8"/>
      <c r="J275" s="12"/>
      <c r="K275" s="7"/>
      <c r="L275" s="7"/>
      <c r="M275" s="7"/>
      <c r="N275" s="7"/>
      <c r="O275" s="7"/>
      <c r="P275" s="7"/>
      <c r="Q275" s="13"/>
      <c r="R275" s="14"/>
      <c r="S275" s="15"/>
      <c r="T275" s="7"/>
      <c r="U275" s="7"/>
      <c r="V275" s="13"/>
      <c r="W275" s="7"/>
      <c r="X275" s="7"/>
      <c r="Y275" s="17"/>
      <c r="Z275" s="7"/>
    </row>
    <row r="276" spans="3:26">
      <c r="C276" s="6"/>
      <c r="D276" s="11"/>
      <c r="E276" s="10"/>
      <c r="F276" s="6"/>
      <c r="H276" s="6"/>
      <c r="I276" s="8"/>
      <c r="J276" s="12"/>
      <c r="K276" s="7"/>
      <c r="L276" s="7"/>
      <c r="M276" s="7"/>
      <c r="N276" s="7"/>
      <c r="O276" s="7"/>
      <c r="P276" s="7"/>
      <c r="Q276" s="13"/>
      <c r="R276" s="14"/>
      <c r="S276" s="15"/>
      <c r="T276" s="7"/>
      <c r="U276" s="7"/>
      <c r="V276" s="13"/>
      <c r="W276" s="7"/>
      <c r="X276" s="7"/>
      <c r="Y276" s="17"/>
      <c r="Z276" s="7"/>
    </row>
    <row r="277" spans="3:26">
      <c r="C277" s="6"/>
      <c r="D277" s="11"/>
      <c r="E277" s="10"/>
      <c r="F277" s="6"/>
      <c r="H277" s="6"/>
      <c r="I277" s="8"/>
      <c r="J277" s="12"/>
      <c r="K277" s="7"/>
      <c r="L277" s="7"/>
      <c r="M277" s="7"/>
      <c r="N277" s="7"/>
      <c r="O277" s="7"/>
      <c r="P277" s="7"/>
      <c r="Q277" s="13"/>
      <c r="R277" s="14"/>
      <c r="S277" s="15"/>
      <c r="T277" s="7"/>
      <c r="U277" s="7"/>
      <c r="V277" s="13"/>
      <c r="W277" s="7"/>
      <c r="X277" s="7"/>
      <c r="Y277" s="17"/>
      <c r="Z277" s="7"/>
    </row>
    <row r="278" spans="3:26">
      <c r="C278" s="6"/>
      <c r="D278" s="11"/>
      <c r="E278" s="10"/>
      <c r="F278" s="6"/>
      <c r="H278" s="6"/>
      <c r="I278" s="8"/>
      <c r="J278" s="12"/>
      <c r="K278" s="7"/>
      <c r="L278" s="7"/>
      <c r="M278" s="7"/>
      <c r="N278" s="7"/>
      <c r="O278" s="7"/>
      <c r="P278" s="7"/>
      <c r="Q278" s="13"/>
      <c r="R278" s="14"/>
      <c r="S278" s="15"/>
      <c r="T278" s="7"/>
      <c r="U278" s="7"/>
      <c r="V278" s="13"/>
      <c r="W278" s="7"/>
      <c r="X278" s="7"/>
      <c r="Y278" s="17"/>
      <c r="Z278" s="7"/>
    </row>
    <row r="279" spans="3:26">
      <c r="C279" s="6"/>
      <c r="D279" s="11"/>
      <c r="E279" s="10"/>
      <c r="F279" s="6"/>
      <c r="H279" s="6"/>
      <c r="I279" s="8"/>
      <c r="J279" s="12"/>
      <c r="K279" s="7"/>
      <c r="L279" s="7"/>
      <c r="M279" s="7"/>
      <c r="N279" s="7"/>
      <c r="O279" s="7"/>
      <c r="P279" s="7"/>
      <c r="Q279" s="13"/>
      <c r="R279" s="14"/>
      <c r="S279" s="15"/>
      <c r="T279" s="7"/>
      <c r="U279" s="7"/>
      <c r="V279" s="13"/>
      <c r="W279" s="7"/>
      <c r="X279" s="7"/>
      <c r="Y279" s="17"/>
      <c r="Z279" s="7"/>
    </row>
    <row r="280" spans="3:26">
      <c r="C280" s="6"/>
      <c r="D280" s="11"/>
      <c r="E280" s="10"/>
      <c r="F280" s="6"/>
      <c r="H280" s="6"/>
      <c r="I280" s="8"/>
      <c r="J280" s="12"/>
      <c r="K280" s="7"/>
      <c r="L280" s="7"/>
      <c r="M280" s="7"/>
      <c r="N280" s="7"/>
      <c r="O280" s="7"/>
      <c r="P280" s="7"/>
      <c r="Q280" s="13"/>
      <c r="R280" s="14"/>
      <c r="S280" s="15"/>
      <c r="T280" s="7"/>
      <c r="U280" s="7"/>
      <c r="V280" s="13"/>
      <c r="W280" s="7"/>
      <c r="X280" s="7"/>
      <c r="Y280" s="17"/>
      <c r="Z280" s="7"/>
    </row>
    <row r="281" spans="3:26">
      <c r="C281" s="6"/>
      <c r="D281" s="11"/>
      <c r="E281" s="10"/>
      <c r="F281" s="6"/>
      <c r="H281" s="6"/>
      <c r="I281" s="8"/>
      <c r="J281" s="12"/>
      <c r="K281" s="7"/>
      <c r="L281" s="7"/>
      <c r="M281" s="7"/>
      <c r="N281" s="7"/>
      <c r="O281" s="7"/>
      <c r="P281" s="7"/>
      <c r="Q281" s="13"/>
      <c r="R281" s="14"/>
      <c r="S281" s="15"/>
      <c r="T281" s="7"/>
      <c r="U281" s="7"/>
      <c r="V281" s="13"/>
      <c r="W281" s="7"/>
      <c r="X281" s="7"/>
      <c r="Y281" s="17"/>
      <c r="Z281" s="7"/>
    </row>
    <row r="282" spans="3:26">
      <c r="C282" s="6"/>
      <c r="D282" s="11"/>
      <c r="E282" s="10"/>
      <c r="F282" s="6"/>
      <c r="H282" s="6"/>
      <c r="I282" s="8"/>
      <c r="J282" s="12"/>
      <c r="K282" s="7"/>
      <c r="L282" s="7"/>
      <c r="M282" s="7"/>
      <c r="N282" s="7"/>
      <c r="O282" s="7"/>
      <c r="P282" s="7"/>
      <c r="Q282" s="13"/>
      <c r="R282" s="14"/>
      <c r="S282" s="15"/>
      <c r="T282" s="7"/>
      <c r="U282" s="7"/>
      <c r="V282" s="13"/>
      <c r="W282" s="7"/>
      <c r="X282" s="7"/>
      <c r="Y282" s="17"/>
      <c r="Z282" s="7"/>
    </row>
    <row r="283" spans="3:26">
      <c r="C283" s="6"/>
      <c r="D283" s="11"/>
      <c r="E283" s="10"/>
      <c r="F283" s="6"/>
      <c r="H283" s="6"/>
      <c r="I283" s="8"/>
      <c r="J283" s="12"/>
      <c r="K283" s="7"/>
      <c r="L283" s="7"/>
      <c r="M283" s="7"/>
      <c r="N283" s="7"/>
      <c r="O283" s="7"/>
      <c r="P283" s="7"/>
      <c r="Q283" s="13"/>
      <c r="R283" s="14"/>
      <c r="S283" s="15"/>
      <c r="T283" s="7"/>
      <c r="U283" s="7"/>
      <c r="V283" s="13"/>
      <c r="W283" s="7"/>
      <c r="X283" s="7"/>
      <c r="Y283" s="17"/>
      <c r="Z283" s="7"/>
    </row>
    <row r="284" spans="3:26">
      <c r="C284" s="6"/>
      <c r="D284" s="11"/>
      <c r="E284" s="10"/>
      <c r="F284" s="6"/>
      <c r="H284" s="6"/>
      <c r="I284" s="8"/>
      <c r="J284" s="12"/>
      <c r="K284" s="7"/>
      <c r="L284" s="7"/>
      <c r="M284" s="7"/>
      <c r="N284" s="7"/>
      <c r="O284" s="7"/>
      <c r="P284" s="7"/>
      <c r="Q284" s="13"/>
      <c r="R284" s="14"/>
      <c r="S284" s="15"/>
      <c r="T284" s="7"/>
      <c r="U284" s="7"/>
      <c r="V284" s="13"/>
      <c r="W284" s="7"/>
      <c r="X284" s="7"/>
      <c r="Y284" s="17"/>
      <c r="Z284" s="7"/>
    </row>
    <row r="285" spans="3:26">
      <c r="C285" s="6"/>
      <c r="D285" s="11"/>
      <c r="E285" s="10"/>
      <c r="F285" s="6"/>
      <c r="H285" s="6"/>
      <c r="I285" s="8"/>
      <c r="J285" s="12"/>
      <c r="K285" s="7"/>
      <c r="L285" s="7"/>
      <c r="M285" s="7"/>
      <c r="N285" s="7"/>
      <c r="O285" s="7"/>
      <c r="P285" s="7"/>
      <c r="Q285" s="13"/>
      <c r="R285" s="14"/>
      <c r="S285" s="15"/>
      <c r="T285" s="7"/>
      <c r="U285" s="7"/>
      <c r="V285" s="13"/>
      <c r="W285" s="7"/>
      <c r="X285" s="7"/>
      <c r="Y285" s="17"/>
      <c r="Z285" s="7"/>
    </row>
    <row r="286" spans="3:26">
      <c r="C286" s="6"/>
      <c r="D286" s="11"/>
      <c r="E286" s="10"/>
      <c r="F286" s="6"/>
      <c r="H286" s="6"/>
      <c r="I286" s="8"/>
      <c r="J286" s="12"/>
      <c r="K286" s="7"/>
      <c r="L286" s="7"/>
      <c r="M286" s="7"/>
      <c r="N286" s="7"/>
      <c r="O286" s="7"/>
      <c r="P286" s="7"/>
      <c r="Q286" s="13"/>
      <c r="R286" s="14"/>
      <c r="S286" s="15"/>
      <c r="T286" s="7"/>
      <c r="U286" s="7"/>
      <c r="V286" s="13"/>
      <c r="W286" s="7"/>
      <c r="X286" s="7"/>
      <c r="Y286" s="17"/>
      <c r="Z286" s="7"/>
    </row>
    <row r="287" spans="3:26">
      <c r="C287" s="6"/>
      <c r="D287" s="11"/>
      <c r="E287" s="10"/>
      <c r="F287" s="6"/>
      <c r="H287" s="6"/>
      <c r="I287" s="8"/>
      <c r="J287" s="12"/>
      <c r="K287" s="7"/>
      <c r="L287" s="7"/>
      <c r="M287" s="7"/>
      <c r="N287" s="7"/>
      <c r="O287" s="7"/>
      <c r="P287" s="7"/>
      <c r="Q287" s="13"/>
      <c r="R287" s="14"/>
      <c r="S287" s="15"/>
      <c r="T287" s="7"/>
      <c r="U287" s="7"/>
      <c r="V287" s="13"/>
      <c r="W287" s="7"/>
      <c r="X287" s="7"/>
      <c r="Y287" s="17"/>
      <c r="Z287" s="7"/>
    </row>
    <row r="288" spans="3:26">
      <c r="C288" s="6"/>
      <c r="D288" s="11"/>
      <c r="E288" s="10"/>
      <c r="F288" s="6"/>
      <c r="H288" s="6"/>
      <c r="I288" s="8"/>
      <c r="J288" s="12"/>
      <c r="K288" s="7"/>
      <c r="L288" s="7"/>
      <c r="M288" s="7"/>
      <c r="N288" s="7"/>
      <c r="O288" s="7"/>
      <c r="P288" s="7"/>
      <c r="Q288" s="13"/>
      <c r="R288" s="14"/>
      <c r="S288" s="15"/>
      <c r="T288" s="7"/>
      <c r="U288" s="7"/>
      <c r="V288" s="13"/>
      <c r="W288" s="7"/>
      <c r="X288" s="7"/>
      <c r="Y288" s="17"/>
      <c r="Z288" s="7"/>
    </row>
    <row r="289" spans="3:26">
      <c r="C289" s="6"/>
      <c r="D289" s="11"/>
      <c r="E289" s="10"/>
      <c r="F289" s="6"/>
      <c r="H289" s="6"/>
      <c r="I289" s="8"/>
      <c r="J289" s="12"/>
      <c r="K289" s="7"/>
      <c r="L289" s="7"/>
      <c r="M289" s="7"/>
      <c r="N289" s="7"/>
      <c r="O289" s="7"/>
      <c r="P289" s="7"/>
      <c r="Q289" s="13"/>
      <c r="R289" s="14"/>
      <c r="S289" s="15"/>
      <c r="T289" s="7"/>
      <c r="U289" s="7"/>
      <c r="V289" s="13"/>
      <c r="W289" s="7"/>
      <c r="X289" s="7"/>
      <c r="Y289" s="17"/>
      <c r="Z289" s="7"/>
    </row>
    <row r="290" spans="3:26">
      <c r="C290" s="6"/>
      <c r="D290" s="11"/>
      <c r="E290" s="10"/>
      <c r="F290" s="6"/>
      <c r="H290" s="6"/>
      <c r="I290" s="8"/>
      <c r="J290" s="12"/>
      <c r="K290" s="7"/>
      <c r="L290" s="7"/>
      <c r="M290" s="7"/>
      <c r="N290" s="7"/>
      <c r="O290" s="7"/>
      <c r="P290" s="7"/>
      <c r="Q290" s="13"/>
      <c r="R290" s="14"/>
      <c r="S290" s="15"/>
      <c r="T290" s="7"/>
      <c r="U290" s="7"/>
      <c r="V290" s="13"/>
      <c r="W290" s="7"/>
      <c r="X290" s="7"/>
      <c r="Y290" s="17"/>
      <c r="Z290" s="7"/>
    </row>
    <row r="291" spans="3:26">
      <c r="C291" s="6"/>
      <c r="D291" s="11"/>
      <c r="E291" s="10"/>
      <c r="F291" s="6"/>
      <c r="H291" s="6"/>
      <c r="I291" s="8"/>
      <c r="J291" s="12"/>
      <c r="K291" s="7"/>
      <c r="L291" s="7"/>
      <c r="M291" s="7"/>
      <c r="N291" s="7"/>
      <c r="O291" s="7"/>
      <c r="P291" s="7"/>
      <c r="Q291" s="13"/>
      <c r="R291" s="14"/>
      <c r="S291" s="15"/>
      <c r="T291" s="7"/>
      <c r="U291" s="7"/>
      <c r="V291" s="13"/>
      <c r="W291" s="7"/>
      <c r="X291" s="7"/>
      <c r="Y291" s="17"/>
      <c r="Z291" s="7"/>
    </row>
    <row r="292" spans="3:26">
      <c r="C292" s="6"/>
      <c r="D292" s="11"/>
      <c r="E292" s="10"/>
      <c r="F292" s="6"/>
      <c r="H292" s="6"/>
      <c r="I292" s="8"/>
      <c r="J292" s="12"/>
      <c r="K292" s="7"/>
      <c r="L292" s="7"/>
      <c r="M292" s="7"/>
      <c r="N292" s="7"/>
      <c r="O292" s="7"/>
      <c r="P292" s="7"/>
      <c r="Q292" s="13"/>
      <c r="R292" s="14"/>
      <c r="S292" s="15"/>
      <c r="T292" s="7"/>
      <c r="U292" s="7"/>
      <c r="V292" s="13"/>
      <c r="W292" s="7"/>
      <c r="X292" s="7"/>
      <c r="Y292" s="17"/>
      <c r="Z292" s="7"/>
    </row>
    <row r="293" spans="3:26">
      <c r="C293" s="6"/>
      <c r="D293" s="11"/>
      <c r="E293" s="10"/>
      <c r="F293" s="6"/>
      <c r="H293" s="6"/>
      <c r="I293" s="8"/>
      <c r="J293" s="12"/>
      <c r="K293" s="7"/>
      <c r="L293" s="7"/>
      <c r="M293" s="7"/>
      <c r="N293" s="7"/>
      <c r="O293" s="7"/>
      <c r="P293" s="7"/>
      <c r="Q293" s="13"/>
      <c r="R293" s="14"/>
      <c r="S293" s="15"/>
      <c r="T293" s="7"/>
      <c r="U293" s="7"/>
      <c r="V293" s="13"/>
      <c r="W293" s="7"/>
      <c r="X293" s="7"/>
      <c r="Y293" s="17"/>
      <c r="Z293" s="7"/>
    </row>
    <row r="294" spans="3:26">
      <c r="C294" s="6"/>
      <c r="D294" s="11"/>
      <c r="E294" s="10"/>
      <c r="F294" s="6"/>
      <c r="H294" s="6"/>
      <c r="I294" s="8"/>
      <c r="J294" s="12"/>
      <c r="K294" s="7"/>
      <c r="L294" s="7"/>
      <c r="M294" s="7"/>
      <c r="N294" s="7"/>
      <c r="O294" s="7"/>
      <c r="P294" s="7"/>
      <c r="Q294" s="13"/>
      <c r="R294" s="14"/>
      <c r="S294" s="15"/>
      <c r="T294" s="7"/>
      <c r="U294" s="7"/>
      <c r="V294" s="13"/>
      <c r="W294" s="7"/>
      <c r="X294" s="7"/>
      <c r="Y294" s="17"/>
      <c r="Z294" s="7"/>
    </row>
    <row r="295" spans="3:26">
      <c r="C295" s="6"/>
      <c r="D295" s="11"/>
      <c r="E295" s="10"/>
      <c r="F295" s="6"/>
      <c r="H295" s="6"/>
      <c r="I295" s="8"/>
      <c r="J295" s="12"/>
      <c r="K295" s="7"/>
      <c r="L295" s="7"/>
      <c r="M295" s="7"/>
      <c r="N295" s="7"/>
      <c r="O295" s="7"/>
      <c r="P295" s="7"/>
      <c r="Q295" s="13"/>
      <c r="R295" s="14"/>
      <c r="S295" s="15"/>
      <c r="T295" s="7"/>
      <c r="U295" s="7"/>
      <c r="V295" s="13"/>
      <c r="W295" s="7"/>
      <c r="X295" s="7"/>
      <c r="Y295" s="17"/>
      <c r="Z295" s="7"/>
    </row>
    <row r="296" spans="3:26">
      <c r="C296" s="6"/>
      <c r="D296" s="11"/>
      <c r="E296" s="10"/>
      <c r="F296" s="6"/>
      <c r="H296" s="6"/>
      <c r="I296" s="8"/>
      <c r="J296" s="12"/>
      <c r="K296" s="7"/>
      <c r="L296" s="7"/>
      <c r="M296" s="7"/>
      <c r="N296" s="7"/>
      <c r="O296" s="7"/>
      <c r="P296" s="7"/>
      <c r="Q296" s="13"/>
      <c r="R296" s="14"/>
      <c r="S296" s="15"/>
      <c r="T296" s="7"/>
      <c r="U296" s="7"/>
      <c r="V296" s="13"/>
      <c r="W296" s="7"/>
      <c r="X296" s="7"/>
      <c r="Y296" s="17"/>
      <c r="Z296" s="7"/>
    </row>
    <row r="297" spans="3:26">
      <c r="C297" s="6"/>
      <c r="D297" s="11"/>
      <c r="E297" s="10"/>
      <c r="F297" s="6"/>
      <c r="H297" s="6"/>
      <c r="I297" s="8"/>
      <c r="J297" s="12"/>
      <c r="K297" s="7"/>
      <c r="L297" s="7"/>
      <c r="M297" s="7"/>
      <c r="N297" s="7"/>
      <c r="O297" s="7"/>
      <c r="P297" s="7"/>
      <c r="Q297" s="13"/>
      <c r="R297" s="14"/>
      <c r="S297" s="15"/>
      <c r="T297" s="7"/>
      <c r="U297" s="7"/>
      <c r="V297" s="13"/>
      <c r="W297" s="7"/>
      <c r="X297" s="7"/>
      <c r="Y297" s="17"/>
      <c r="Z297" s="7"/>
    </row>
    <row r="298" spans="3:26">
      <c r="C298" s="6"/>
      <c r="D298" s="11"/>
      <c r="E298" s="10"/>
      <c r="F298" s="6"/>
      <c r="H298" s="6"/>
      <c r="I298" s="8"/>
      <c r="J298" s="12"/>
      <c r="K298" s="7"/>
      <c r="L298" s="7"/>
      <c r="M298" s="7"/>
      <c r="N298" s="7"/>
      <c r="O298" s="7"/>
      <c r="P298" s="7"/>
      <c r="Q298" s="13"/>
      <c r="R298" s="14"/>
      <c r="S298" s="15"/>
      <c r="T298" s="7"/>
      <c r="U298" s="7"/>
      <c r="V298" s="13"/>
      <c r="W298" s="7"/>
      <c r="X298" s="7"/>
      <c r="Y298" s="17"/>
      <c r="Z298" s="7"/>
    </row>
    <row r="299" spans="3:26">
      <c r="C299" s="6"/>
      <c r="D299" s="11"/>
      <c r="E299" s="10"/>
      <c r="F299" s="6"/>
      <c r="H299" s="6"/>
      <c r="I299" s="8"/>
      <c r="J299" s="12"/>
      <c r="K299" s="7"/>
      <c r="L299" s="7"/>
      <c r="M299" s="7"/>
      <c r="N299" s="7"/>
      <c r="O299" s="7"/>
      <c r="P299" s="7"/>
      <c r="Q299" s="13"/>
      <c r="R299" s="14"/>
      <c r="S299" s="15"/>
      <c r="T299" s="7"/>
      <c r="U299" s="7"/>
      <c r="V299" s="13"/>
      <c r="W299" s="7"/>
      <c r="X299" s="7"/>
      <c r="Y299" s="17"/>
      <c r="Z299" s="7"/>
    </row>
    <row r="300" spans="3:26">
      <c r="C300" s="6"/>
      <c r="D300" s="11"/>
      <c r="E300" s="10"/>
      <c r="F300" s="6"/>
      <c r="H300" s="6"/>
      <c r="I300" s="8"/>
      <c r="J300" s="12"/>
      <c r="K300" s="7"/>
      <c r="L300" s="7"/>
      <c r="M300" s="7"/>
      <c r="N300" s="7"/>
      <c r="O300" s="7"/>
      <c r="P300" s="7"/>
      <c r="Q300" s="13"/>
      <c r="R300" s="14"/>
      <c r="S300" s="15"/>
      <c r="T300" s="7"/>
      <c r="U300" s="7"/>
      <c r="V300" s="13"/>
      <c r="W300" s="7"/>
      <c r="X300" s="7"/>
      <c r="Y300" s="17"/>
      <c r="Z300" s="7"/>
    </row>
    <row r="301" spans="3:26">
      <c r="C301" s="6"/>
      <c r="D301" s="11"/>
      <c r="E301" s="10"/>
      <c r="F301" s="6"/>
      <c r="H301" s="6"/>
      <c r="I301" s="8"/>
      <c r="J301" s="12"/>
      <c r="K301" s="7"/>
      <c r="L301" s="7"/>
      <c r="M301" s="7"/>
      <c r="N301" s="7"/>
      <c r="O301" s="7"/>
      <c r="P301" s="7"/>
      <c r="Q301" s="13"/>
      <c r="R301" s="14"/>
      <c r="S301" s="15"/>
      <c r="T301" s="7"/>
      <c r="U301" s="7"/>
      <c r="V301" s="13"/>
      <c r="W301" s="7"/>
      <c r="X301" s="7"/>
      <c r="Y301" s="17"/>
      <c r="Z301" s="7"/>
    </row>
    <row r="302" spans="3:26">
      <c r="C302" s="6"/>
      <c r="D302" s="11"/>
      <c r="E302" s="10"/>
      <c r="F302" s="6"/>
      <c r="H302" s="6"/>
      <c r="I302" s="8"/>
      <c r="J302" s="12"/>
      <c r="K302" s="7"/>
      <c r="L302" s="7"/>
      <c r="M302" s="7"/>
      <c r="N302" s="7"/>
      <c r="O302" s="7"/>
      <c r="P302" s="7"/>
      <c r="Q302" s="13"/>
      <c r="R302" s="14"/>
      <c r="S302" s="15"/>
      <c r="T302" s="7"/>
      <c r="U302" s="7"/>
      <c r="V302" s="13"/>
      <c r="W302" s="7"/>
      <c r="X302" s="7"/>
      <c r="Y302" s="17"/>
      <c r="Z302" s="7"/>
    </row>
    <row r="303" spans="3:26">
      <c r="C303" s="6"/>
      <c r="D303" s="11"/>
      <c r="E303" s="10"/>
      <c r="F303" s="6"/>
      <c r="H303" s="6"/>
      <c r="I303" s="8"/>
      <c r="J303" s="12"/>
      <c r="K303" s="7"/>
      <c r="L303" s="7"/>
      <c r="M303" s="7"/>
      <c r="N303" s="7"/>
      <c r="O303" s="7"/>
      <c r="P303" s="7"/>
      <c r="Q303" s="13"/>
      <c r="R303" s="14"/>
      <c r="S303" s="15"/>
      <c r="T303" s="7"/>
      <c r="U303" s="7"/>
      <c r="V303" s="13"/>
      <c r="W303" s="7"/>
      <c r="X303" s="7"/>
      <c r="Y303" s="17"/>
      <c r="Z303" s="7"/>
    </row>
    <row r="304" spans="3:26">
      <c r="C304" s="6"/>
      <c r="D304" s="11"/>
      <c r="E304" s="10"/>
      <c r="F304" s="6"/>
      <c r="H304" s="6"/>
      <c r="I304" s="8"/>
      <c r="J304" s="12"/>
      <c r="K304" s="7"/>
      <c r="L304" s="7"/>
      <c r="M304" s="7"/>
      <c r="N304" s="7"/>
      <c r="O304" s="7"/>
      <c r="P304" s="7"/>
      <c r="Q304" s="13"/>
      <c r="R304" s="14"/>
      <c r="S304" s="15"/>
      <c r="T304" s="7"/>
      <c r="U304" s="7"/>
      <c r="V304" s="13"/>
      <c r="W304" s="7"/>
      <c r="X304" s="7"/>
      <c r="Y304" s="17"/>
      <c r="Z304" s="7"/>
    </row>
    <row r="305" spans="3:26">
      <c r="C305" s="6"/>
      <c r="D305" s="11"/>
      <c r="E305" s="10"/>
      <c r="F305" s="6"/>
      <c r="H305" s="6"/>
      <c r="I305" s="8"/>
      <c r="J305" s="12"/>
      <c r="K305" s="7"/>
      <c r="L305" s="7"/>
      <c r="M305" s="7"/>
      <c r="N305" s="7"/>
      <c r="O305" s="7"/>
      <c r="P305" s="7"/>
      <c r="Q305" s="13"/>
      <c r="R305" s="14"/>
      <c r="S305" s="15"/>
      <c r="T305" s="7"/>
      <c r="U305" s="7"/>
      <c r="V305" s="13"/>
      <c r="W305" s="7"/>
      <c r="X305" s="7"/>
      <c r="Y305" s="17"/>
      <c r="Z305" s="7"/>
    </row>
    <row r="306" spans="3:26">
      <c r="C306" s="6"/>
      <c r="D306" s="11"/>
      <c r="E306" s="10"/>
      <c r="F306" s="6"/>
      <c r="H306" s="6"/>
      <c r="I306" s="8"/>
      <c r="J306" s="12"/>
      <c r="K306" s="7"/>
      <c r="L306" s="7"/>
      <c r="M306" s="7"/>
      <c r="N306" s="7"/>
      <c r="O306" s="7"/>
      <c r="P306" s="7"/>
      <c r="Q306" s="13"/>
      <c r="R306" s="14"/>
      <c r="S306" s="15"/>
      <c r="T306" s="7"/>
      <c r="U306" s="7"/>
      <c r="V306" s="13"/>
      <c r="W306" s="7"/>
      <c r="X306" s="7"/>
      <c r="Y306" s="17"/>
      <c r="Z306" s="7"/>
    </row>
    <row r="307" spans="3:26">
      <c r="C307" s="6"/>
      <c r="D307" s="11"/>
      <c r="E307" s="10"/>
      <c r="F307" s="6"/>
      <c r="H307" s="6"/>
      <c r="I307" s="8"/>
      <c r="J307" s="12"/>
      <c r="K307" s="7"/>
      <c r="L307" s="7"/>
      <c r="M307" s="7"/>
      <c r="N307" s="7"/>
      <c r="O307" s="7"/>
      <c r="P307" s="7"/>
      <c r="Q307" s="13"/>
      <c r="R307" s="14"/>
      <c r="S307" s="15"/>
      <c r="T307" s="7"/>
      <c r="U307" s="7"/>
      <c r="V307" s="13"/>
      <c r="W307" s="7"/>
      <c r="X307" s="7"/>
      <c r="Y307" s="17"/>
      <c r="Z307" s="7"/>
    </row>
    <row r="308" spans="3:26">
      <c r="C308" s="6"/>
      <c r="D308" s="11"/>
      <c r="E308" s="10"/>
      <c r="F308" s="6"/>
      <c r="H308" s="6"/>
      <c r="I308" s="8"/>
      <c r="J308" s="12"/>
      <c r="K308" s="7"/>
      <c r="L308" s="7"/>
      <c r="M308" s="7"/>
      <c r="N308" s="7"/>
      <c r="O308" s="7"/>
      <c r="P308" s="7"/>
      <c r="Q308" s="13"/>
      <c r="R308" s="14"/>
      <c r="S308" s="15"/>
      <c r="T308" s="7"/>
      <c r="U308" s="7"/>
      <c r="V308" s="13"/>
      <c r="W308" s="7"/>
      <c r="X308" s="7"/>
      <c r="Y308" s="17"/>
      <c r="Z308" s="7"/>
    </row>
    <row r="309" spans="3:26">
      <c r="C309" s="6"/>
      <c r="D309" s="11"/>
      <c r="E309" s="10"/>
      <c r="F309" s="6"/>
      <c r="H309" s="6"/>
      <c r="I309" s="8"/>
      <c r="J309" s="12"/>
      <c r="K309" s="7"/>
      <c r="L309" s="7"/>
      <c r="M309" s="7"/>
      <c r="N309" s="7"/>
      <c r="O309" s="7"/>
      <c r="P309" s="7"/>
      <c r="Q309" s="13"/>
      <c r="R309" s="14"/>
      <c r="S309" s="15"/>
      <c r="T309" s="7"/>
      <c r="U309" s="7"/>
      <c r="V309" s="13"/>
      <c r="W309" s="7"/>
      <c r="X309" s="7"/>
      <c r="Y309" s="17"/>
      <c r="Z309" s="7"/>
    </row>
    <row r="310" spans="3:26">
      <c r="C310" s="6"/>
      <c r="D310" s="11"/>
      <c r="E310" s="10"/>
      <c r="F310" s="6"/>
      <c r="H310" s="6"/>
      <c r="I310" s="8"/>
      <c r="J310" s="12"/>
      <c r="K310" s="7"/>
      <c r="L310" s="7"/>
      <c r="M310" s="7"/>
      <c r="N310" s="7"/>
      <c r="O310" s="7"/>
      <c r="P310" s="7"/>
      <c r="Q310" s="13"/>
      <c r="R310" s="14"/>
      <c r="S310" s="15"/>
      <c r="T310" s="7"/>
      <c r="U310" s="7"/>
      <c r="V310" s="13"/>
      <c r="W310" s="7"/>
      <c r="X310" s="7"/>
      <c r="Y310" s="17"/>
      <c r="Z310" s="7"/>
    </row>
    <row r="311" spans="3:26">
      <c r="C311" s="6"/>
      <c r="D311" s="11"/>
      <c r="E311" s="10"/>
      <c r="F311" s="6"/>
      <c r="H311" s="6"/>
      <c r="I311" s="8"/>
      <c r="J311" s="12"/>
      <c r="K311" s="7"/>
      <c r="L311" s="7"/>
      <c r="M311" s="7"/>
      <c r="N311" s="7"/>
      <c r="O311" s="7"/>
      <c r="P311" s="7"/>
      <c r="Q311" s="13"/>
      <c r="R311" s="14"/>
      <c r="S311" s="15"/>
      <c r="T311" s="7"/>
      <c r="U311" s="7"/>
      <c r="V311" s="13"/>
      <c r="W311" s="7"/>
      <c r="X311" s="7"/>
      <c r="Y311" s="17"/>
      <c r="Z311" s="7"/>
    </row>
    <row r="312" spans="3:26">
      <c r="C312" s="6"/>
      <c r="D312" s="11"/>
      <c r="E312" s="10"/>
      <c r="F312" s="6"/>
      <c r="H312" s="6"/>
      <c r="I312" s="8"/>
      <c r="J312" s="12"/>
      <c r="K312" s="7"/>
      <c r="L312" s="7"/>
      <c r="M312" s="7"/>
      <c r="N312" s="7"/>
      <c r="O312" s="7"/>
      <c r="P312" s="7"/>
      <c r="Q312" s="13"/>
      <c r="R312" s="14"/>
      <c r="S312" s="15"/>
      <c r="T312" s="7"/>
      <c r="U312" s="7"/>
      <c r="V312" s="13"/>
      <c r="W312" s="7"/>
      <c r="X312" s="7"/>
      <c r="Y312" s="17"/>
      <c r="Z312" s="7"/>
    </row>
    <row r="313" spans="3:26">
      <c r="C313" s="6"/>
      <c r="D313" s="11"/>
      <c r="E313" s="10"/>
      <c r="F313" s="6"/>
      <c r="H313" s="6"/>
      <c r="I313" s="8"/>
      <c r="J313" s="12"/>
      <c r="K313" s="7"/>
      <c r="L313" s="7"/>
      <c r="M313" s="7"/>
      <c r="N313" s="7"/>
      <c r="O313" s="7"/>
      <c r="P313" s="7"/>
      <c r="Q313" s="13"/>
      <c r="R313" s="14"/>
      <c r="S313" s="15"/>
      <c r="T313" s="7"/>
      <c r="U313" s="7"/>
      <c r="V313" s="13"/>
      <c r="W313" s="7"/>
      <c r="X313" s="7"/>
      <c r="Y313" s="17"/>
      <c r="Z313" s="7"/>
    </row>
    <row r="314" spans="3:26">
      <c r="C314" s="6"/>
      <c r="D314" s="11"/>
      <c r="E314" s="10"/>
      <c r="F314" s="6"/>
      <c r="H314" s="6"/>
      <c r="I314" s="8"/>
      <c r="J314" s="12"/>
      <c r="K314" s="7"/>
      <c r="L314" s="7"/>
      <c r="M314" s="7"/>
      <c r="N314" s="7"/>
      <c r="O314" s="7"/>
      <c r="P314" s="7"/>
      <c r="Q314" s="13"/>
      <c r="R314" s="14"/>
      <c r="S314" s="15"/>
      <c r="T314" s="7"/>
      <c r="U314" s="7"/>
      <c r="V314" s="13"/>
      <c r="W314" s="7"/>
      <c r="X314" s="7"/>
      <c r="Y314" s="17"/>
      <c r="Z314" s="7"/>
    </row>
    <row r="315" spans="3:26">
      <c r="C315" s="6"/>
      <c r="D315" s="11"/>
      <c r="E315" s="10"/>
      <c r="F315" s="6"/>
      <c r="H315" s="6"/>
      <c r="I315" s="8"/>
      <c r="J315" s="12"/>
      <c r="K315" s="7"/>
      <c r="L315" s="7"/>
      <c r="M315" s="7"/>
      <c r="N315" s="7"/>
      <c r="O315" s="7"/>
      <c r="P315" s="7"/>
      <c r="Q315" s="13"/>
      <c r="R315" s="14"/>
      <c r="S315" s="15"/>
      <c r="T315" s="7"/>
      <c r="U315" s="7"/>
      <c r="V315" s="13"/>
      <c r="W315" s="7"/>
      <c r="X315" s="7"/>
      <c r="Y315" s="17"/>
      <c r="Z315" s="7"/>
    </row>
    <row r="316" spans="3:26">
      <c r="C316" s="6"/>
      <c r="D316" s="11"/>
      <c r="E316" s="10"/>
      <c r="F316" s="6"/>
      <c r="H316" s="6"/>
      <c r="I316" s="8"/>
      <c r="J316" s="12"/>
      <c r="K316" s="7"/>
      <c r="L316" s="7"/>
      <c r="M316" s="7"/>
      <c r="N316" s="7"/>
      <c r="O316" s="7"/>
      <c r="P316" s="7"/>
      <c r="Q316" s="13"/>
      <c r="R316" s="14"/>
      <c r="S316" s="15"/>
      <c r="T316" s="7"/>
      <c r="U316" s="7"/>
      <c r="V316" s="13"/>
      <c r="W316" s="7"/>
      <c r="X316" s="7"/>
      <c r="Y316" s="17"/>
      <c r="Z316" s="7"/>
    </row>
    <row r="317" spans="3:26">
      <c r="C317" s="6"/>
      <c r="D317" s="11"/>
      <c r="E317" s="10"/>
      <c r="F317" s="6"/>
      <c r="H317" s="6"/>
      <c r="I317" s="8"/>
      <c r="J317" s="12"/>
      <c r="K317" s="7"/>
      <c r="L317" s="7"/>
      <c r="M317" s="7"/>
      <c r="N317" s="7"/>
      <c r="O317" s="7"/>
      <c r="P317" s="7"/>
      <c r="Q317" s="13"/>
      <c r="R317" s="14"/>
      <c r="S317" s="15"/>
      <c r="T317" s="7"/>
      <c r="U317" s="7"/>
      <c r="V317" s="13"/>
      <c r="W317" s="7"/>
      <c r="X317" s="7"/>
      <c r="Y317" s="17"/>
      <c r="Z317" s="7"/>
    </row>
    <row r="318" spans="3:26">
      <c r="C318" s="6"/>
      <c r="D318" s="11"/>
      <c r="E318" s="10"/>
      <c r="F318" s="6"/>
      <c r="H318" s="6"/>
      <c r="I318" s="8"/>
      <c r="J318" s="12"/>
      <c r="K318" s="7"/>
      <c r="L318" s="7"/>
      <c r="M318" s="7"/>
      <c r="N318" s="7"/>
      <c r="O318" s="7"/>
      <c r="P318" s="7"/>
      <c r="Q318" s="13"/>
      <c r="R318" s="14"/>
      <c r="S318" s="15"/>
      <c r="T318" s="7"/>
      <c r="U318" s="7"/>
      <c r="V318" s="13"/>
      <c r="W318" s="7"/>
      <c r="X318" s="7"/>
      <c r="Y318" s="17"/>
      <c r="Z318" s="7"/>
    </row>
    <row r="319" spans="3:26">
      <c r="C319" s="6"/>
      <c r="D319" s="11"/>
      <c r="E319" s="10"/>
      <c r="F319" s="6"/>
      <c r="H319" s="6"/>
      <c r="I319" s="8"/>
      <c r="J319" s="12"/>
      <c r="K319" s="7"/>
      <c r="L319" s="7"/>
      <c r="M319" s="7"/>
      <c r="N319" s="7"/>
      <c r="O319" s="7"/>
      <c r="P319" s="7"/>
      <c r="Q319" s="13"/>
      <c r="R319" s="14"/>
      <c r="S319" s="15"/>
      <c r="T319" s="7"/>
      <c r="U319" s="7"/>
      <c r="V319" s="13"/>
      <c r="W319" s="7"/>
      <c r="X319" s="7"/>
      <c r="Y319" s="17"/>
      <c r="Z319" s="7"/>
    </row>
    <row r="320" spans="3:26">
      <c r="C320" s="6"/>
      <c r="D320" s="11"/>
      <c r="E320" s="10"/>
      <c r="F320" s="6"/>
      <c r="H320" s="6"/>
      <c r="I320" s="8"/>
      <c r="J320" s="12"/>
      <c r="K320" s="7"/>
      <c r="L320" s="7"/>
      <c r="M320" s="7"/>
      <c r="N320" s="7"/>
      <c r="O320" s="7"/>
      <c r="P320" s="7"/>
      <c r="Q320" s="13"/>
      <c r="R320" s="14"/>
      <c r="S320" s="15"/>
      <c r="T320" s="7"/>
      <c r="U320" s="7"/>
      <c r="V320" s="13"/>
      <c r="W320" s="7"/>
      <c r="X320" s="7"/>
      <c r="Y320" s="17"/>
      <c r="Z320" s="7"/>
    </row>
    <row r="321" spans="3:26">
      <c r="C321" s="6"/>
      <c r="D321" s="11"/>
      <c r="E321" s="10"/>
      <c r="F321" s="6"/>
      <c r="H321" s="6"/>
      <c r="I321" s="8"/>
      <c r="J321" s="12"/>
      <c r="K321" s="7"/>
      <c r="L321" s="7"/>
      <c r="M321" s="7"/>
      <c r="N321" s="7"/>
      <c r="O321" s="7"/>
      <c r="P321" s="7"/>
      <c r="Q321" s="13"/>
      <c r="R321" s="14"/>
      <c r="S321" s="15"/>
      <c r="T321" s="7"/>
      <c r="U321" s="7"/>
      <c r="V321" s="13"/>
      <c r="W321" s="7"/>
      <c r="X321" s="7"/>
      <c r="Y321" s="17"/>
      <c r="Z321" s="7"/>
    </row>
    <row r="322" spans="3:26">
      <c r="C322" s="6"/>
      <c r="D322" s="11"/>
      <c r="E322" s="10"/>
      <c r="F322" s="6"/>
      <c r="H322" s="6"/>
      <c r="I322" s="8"/>
      <c r="J322" s="12"/>
      <c r="K322" s="7"/>
      <c r="L322" s="7"/>
      <c r="M322" s="7"/>
      <c r="N322" s="7"/>
      <c r="O322" s="7"/>
      <c r="P322" s="7"/>
      <c r="Q322" s="13"/>
      <c r="R322" s="14"/>
      <c r="S322" s="15"/>
      <c r="T322" s="7"/>
      <c r="U322" s="7"/>
      <c r="V322" s="13"/>
      <c r="W322" s="7"/>
      <c r="X322" s="7"/>
      <c r="Y322" s="17"/>
      <c r="Z322" s="7"/>
    </row>
    <row r="323" spans="3:26">
      <c r="C323" s="6"/>
      <c r="D323" s="11"/>
      <c r="E323" s="10"/>
      <c r="F323" s="6"/>
      <c r="H323" s="6"/>
      <c r="I323" s="8"/>
      <c r="J323" s="12"/>
      <c r="K323" s="7"/>
      <c r="L323" s="7"/>
      <c r="M323" s="7"/>
      <c r="N323" s="7"/>
      <c r="O323" s="7"/>
      <c r="P323" s="7"/>
      <c r="Q323" s="13"/>
      <c r="R323" s="14"/>
      <c r="S323" s="15"/>
      <c r="T323" s="7"/>
      <c r="U323" s="7"/>
      <c r="V323" s="13"/>
      <c r="W323" s="7"/>
      <c r="X323" s="7"/>
      <c r="Y323" s="17"/>
      <c r="Z323" s="7"/>
    </row>
    <row r="324" spans="3:26">
      <c r="C324" s="6"/>
      <c r="D324" s="11"/>
      <c r="E324" s="10"/>
      <c r="F324" s="6"/>
      <c r="H324" s="6"/>
      <c r="I324" s="8"/>
      <c r="J324" s="12"/>
      <c r="K324" s="7"/>
      <c r="L324" s="7"/>
      <c r="M324" s="7"/>
      <c r="N324" s="7"/>
      <c r="O324" s="7"/>
      <c r="P324" s="7"/>
      <c r="Q324" s="13"/>
      <c r="R324" s="14"/>
      <c r="S324" s="15"/>
      <c r="T324" s="7"/>
      <c r="U324" s="7"/>
      <c r="V324" s="13"/>
      <c r="W324" s="7"/>
      <c r="X324" s="7"/>
      <c r="Y324" s="17"/>
      <c r="Z324" s="7"/>
    </row>
    <row r="325" spans="3:26">
      <c r="C325" s="6"/>
      <c r="D325" s="11"/>
      <c r="E325" s="10"/>
      <c r="F325" s="6"/>
      <c r="H325" s="6"/>
      <c r="I325" s="8"/>
      <c r="J325" s="12"/>
      <c r="K325" s="7"/>
      <c r="L325" s="7"/>
      <c r="M325" s="7"/>
      <c r="N325" s="7"/>
      <c r="O325" s="7"/>
      <c r="P325" s="7"/>
      <c r="Q325" s="13"/>
      <c r="R325" s="14"/>
      <c r="S325" s="15"/>
      <c r="T325" s="7"/>
      <c r="U325" s="7"/>
      <c r="V325" s="13"/>
      <c r="W325" s="7"/>
      <c r="X325" s="7"/>
      <c r="Y325" s="17"/>
      <c r="Z325" s="7"/>
    </row>
    <row r="326" spans="3:26">
      <c r="C326" s="6"/>
      <c r="D326" s="11"/>
      <c r="E326" s="10"/>
      <c r="F326" s="6"/>
      <c r="H326" s="6"/>
      <c r="I326" s="8"/>
      <c r="J326" s="12"/>
      <c r="K326" s="7"/>
      <c r="L326" s="7"/>
      <c r="M326" s="7"/>
      <c r="N326" s="7"/>
      <c r="O326" s="7"/>
      <c r="P326" s="7"/>
      <c r="Q326" s="13"/>
      <c r="R326" s="14"/>
      <c r="S326" s="15"/>
      <c r="T326" s="7"/>
      <c r="U326" s="7"/>
      <c r="V326" s="13"/>
      <c r="W326" s="7"/>
      <c r="X326" s="7"/>
      <c r="Y326" s="17"/>
      <c r="Z326" s="7"/>
    </row>
    <row r="327" spans="3:26">
      <c r="C327" s="6"/>
      <c r="D327" s="11"/>
      <c r="E327" s="10"/>
      <c r="F327" s="6"/>
      <c r="H327" s="6"/>
      <c r="I327" s="8"/>
      <c r="J327" s="12"/>
      <c r="K327" s="7"/>
      <c r="L327" s="7"/>
      <c r="M327" s="7"/>
      <c r="N327" s="7"/>
      <c r="O327" s="7"/>
      <c r="P327" s="7"/>
      <c r="Q327" s="13"/>
      <c r="R327" s="14"/>
      <c r="S327" s="15"/>
      <c r="T327" s="7"/>
      <c r="U327" s="7"/>
      <c r="V327" s="13"/>
      <c r="W327" s="7"/>
      <c r="X327" s="7"/>
      <c r="Y327" s="17"/>
      <c r="Z327" s="7"/>
    </row>
    <row r="328" spans="3:26">
      <c r="C328" s="6"/>
      <c r="D328" s="11"/>
      <c r="E328" s="10"/>
      <c r="F328" s="6"/>
      <c r="H328" s="6"/>
      <c r="I328" s="8"/>
      <c r="J328" s="12"/>
      <c r="K328" s="7"/>
      <c r="L328" s="7"/>
      <c r="M328" s="7"/>
      <c r="N328" s="7"/>
      <c r="O328" s="7"/>
      <c r="P328" s="7"/>
      <c r="Q328" s="13"/>
      <c r="R328" s="14"/>
      <c r="S328" s="15"/>
      <c r="T328" s="7"/>
      <c r="U328" s="7"/>
      <c r="V328" s="13"/>
      <c r="W328" s="7"/>
      <c r="X328" s="7"/>
      <c r="Y328" s="17"/>
      <c r="Z328" s="7"/>
    </row>
    <row r="329" spans="3:26">
      <c r="C329" s="6"/>
      <c r="D329" s="11"/>
      <c r="E329" s="10"/>
      <c r="F329" s="6"/>
      <c r="H329" s="6"/>
      <c r="I329" s="8"/>
      <c r="J329" s="12"/>
      <c r="K329" s="7"/>
      <c r="L329" s="7"/>
      <c r="M329" s="7"/>
      <c r="N329" s="7"/>
      <c r="O329" s="7"/>
      <c r="P329" s="7"/>
      <c r="Q329" s="13"/>
      <c r="R329" s="14"/>
      <c r="S329" s="15"/>
      <c r="T329" s="7"/>
      <c r="U329" s="7"/>
      <c r="V329" s="13"/>
      <c r="W329" s="7"/>
      <c r="X329" s="7"/>
      <c r="Y329" s="17"/>
      <c r="Z329" s="7"/>
    </row>
    <row r="330" spans="3:26">
      <c r="C330" s="6"/>
      <c r="D330" s="11"/>
      <c r="E330" s="10"/>
      <c r="F330" s="6"/>
      <c r="H330" s="6"/>
      <c r="I330" s="8"/>
      <c r="J330" s="12"/>
      <c r="K330" s="7"/>
      <c r="L330" s="7"/>
      <c r="M330" s="7"/>
      <c r="N330" s="7"/>
      <c r="O330" s="7"/>
      <c r="P330" s="7"/>
      <c r="Q330" s="13"/>
      <c r="R330" s="14"/>
      <c r="S330" s="15"/>
      <c r="T330" s="7"/>
      <c r="U330" s="7"/>
      <c r="V330" s="13"/>
      <c r="W330" s="7"/>
      <c r="X330" s="7"/>
      <c r="Y330" s="17"/>
      <c r="Z330" s="7"/>
    </row>
    <row r="331" spans="3:26">
      <c r="C331" s="6"/>
      <c r="D331" s="11"/>
      <c r="E331" s="10"/>
      <c r="F331" s="6"/>
      <c r="H331" s="6"/>
      <c r="I331" s="8"/>
      <c r="J331" s="12"/>
      <c r="K331" s="7"/>
      <c r="L331" s="7"/>
      <c r="M331" s="7"/>
      <c r="N331" s="7"/>
      <c r="O331" s="7"/>
      <c r="P331" s="7"/>
      <c r="Q331" s="13"/>
      <c r="R331" s="14"/>
      <c r="S331" s="15"/>
      <c r="T331" s="7"/>
      <c r="U331" s="7"/>
      <c r="V331" s="13"/>
      <c r="W331" s="7"/>
      <c r="X331" s="7"/>
      <c r="Y331" s="17"/>
      <c r="Z331" s="7"/>
    </row>
    <row r="332" spans="3:26">
      <c r="C332" s="6"/>
      <c r="D332" s="11"/>
      <c r="E332" s="10"/>
      <c r="F332" s="6"/>
      <c r="H332" s="6"/>
      <c r="I332" s="8"/>
      <c r="J332" s="12"/>
      <c r="K332" s="7"/>
      <c r="L332" s="7"/>
      <c r="M332" s="7"/>
      <c r="N332" s="7"/>
      <c r="O332" s="7"/>
      <c r="P332" s="7"/>
      <c r="Q332" s="13"/>
      <c r="R332" s="14"/>
      <c r="S332" s="15"/>
      <c r="T332" s="7"/>
      <c r="U332" s="7"/>
      <c r="V332" s="13"/>
      <c r="W332" s="7"/>
      <c r="X332" s="7"/>
      <c r="Y332" s="17"/>
      <c r="Z332" s="7"/>
    </row>
    <row r="333" spans="3:26">
      <c r="C333" s="6"/>
      <c r="D333" s="11"/>
      <c r="E333" s="10"/>
      <c r="F333" s="6"/>
      <c r="H333" s="6"/>
      <c r="I333" s="8"/>
      <c r="J333" s="12"/>
      <c r="K333" s="7"/>
      <c r="L333" s="7"/>
      <c r="M333" s="7"/>
      <c r="N333" s="7"/>
      <c r="O333" s="7"/>
      <c r="P333" s="7"/>
      <c r="Q333" s="13"/>
      <c r="R333" s="14"/>
      <c r="S333" s="15"/>
      <c r="T333" s="7"/>
      <c r="U333" s="7"/>
      <c r="V333" s="13"/>
      <c r="W333" s="7"/>
      <c r="X333" s="7"/>
      <c r="Y333" s="17"/>
      <c r="Z333" s="7"/>
    </row>
    <row r="334" spans="3:26">
      <c r="C334" s="6"/>
      <c r="D334" s="11"/>
      <c r="E334" s="10"/>
      <c r="F334" s="6"/>
      <c r="H334" s="6"/>
      <c r="I334" s="8"/>
      <c r="J334" s="12"/>
      <c r="K334" s="7"/>
      <c r="L334" s="7"/>
      <c r="M334" s="7"/>
      <c r="N334" s="7"/>
      <c r="O334" s="7"/>
      <c r="P334" s="7"/>
      <c r="Q334" s="13"/>
      <c r="R334" s="14"/>
      <c r="S334" s="15"/>
      <c r="T334" s="7"/>
      <c r="U334" s="7"/>
      <c r="V334" s="13"/>
      <c r="W334" s="7"/>
      <c r="X334" s="7"/>
      <c r="Y334" s="17"/>
      <c r="Z334" s="7"/>
    </row>
    <row r="335" spans="3:26">
      <c r="C335" s="6"/>
      <c r="D335" s="11"/>
      <c r="E335" s="10"/>
      <c r="F335" s="6"/>
      <c r="H335" s="6"/>
      <c r="I335" s="8"/>
      <c r="J335" s="12"/>
      <c r="K335" s="7"/>
      <c r="L335" s="7"/>
      <c r="M335" s="7"/>
      <c r="N335" s="7"/>
      <c r="O335" s="7"/>
      <c r="P335" s="7"/>
      <c r="Q335" s="13"/>
      <c r="R335" s="14"/>
      <c r="S335" s="15"/>
      <c r="T335" s="7"/>
      <c r="U335" s="7"/>
      <c r="V335" s="13"/>
      <c r="W335" s="7"/>
      <c r="X335" s="7"/>
      <c r="Y335" s="17"/>
      <c r="Z335" s="7"/>
    </row>
    <row r="336" spans="3:26">
      <c r="C336" s="6"/>
      <c r="D336" s="11"/>
      <c r="E336" s="10"/>
      <c r="F336" s="6"/>
      <c r="H336" s="6"/>
      <c r="I336" s="8"/>
      <c r="J336" s="12"/>
      <c r="K336" s="7"/>
      <c r="L336" s="7"/>
      <c r="M336" s="7"/>
      <c r="N336" s="7"/>
      <c r="O336" s="7"/>
      <c r="P336" s="7"/>
      <c r="Q336" s="13"/>
      <c r="R336" s="14"/>
      <c r="S336" s="15"/>
      <c r="T336" s="7"/>
      <c r="U336" s="7"/>
      <c r="V336" s="13"/>
      <c r="W336" s="7"/>
      <c r="X336" s="7"/>
      <c r="Y336" s="17"/>
      <c r="Z336" s="7"/>
    </row>
    <row r="337" spans="3:26">
      <c r="C337" s="6"/>
      <c r="D337" s="11"/>
      <c r="E337" s="10"/>
      <c r="F337" s="6"/>
      <c r="H337" s="6"/>
      <c r="I337" s="8"/>
      <c r="J337" s="12"/>
      <c r="K337" s="7"/>
      <c r="L337" s="7"/>
      <c r="M337" s="7"/>
      <c r="N337" s="7"/>
      <c r="O337" s="7"/>
      <c r="P337" s="7"/>
      <c r="Q337" s="13"/>
      <c r="R337" s="14"/>
      <c r="S337" s="15"/>
      <c r="T337" s="7"/>
      <c r="U337" s="7"/>
      <c r="V337" s="13"/>
      <c r="W337" s="7"/>
      <c r="X337" s="7"/>
      <c r="Y337" s="17"/>
      <c r="Z337" s="7"/>
    </row>
    <row r="338" spans="3:26">
      <c r="C338" s="6"/>
      <c r="D338" s="11"/>
      <c r="E338" s="10"/>
      <c r="F338" s="6"/>
      <c r="H338" s="6"/>
      <c r="I338" s="8"/>
      <c r="J338" s="12"/>
      <c r="K338" s="7"/>
      <c r="L338" s="7"/>
      <c r="M338" s="7"/>
      <c r="N338" s="7"/>
      <c r="O338" s="7"/>
      <c r="P338" s="7"/>
      <c r="Q338" s="13"/>
      <c r="R338" s="14"/>
      <c r="S338" s="15"/>
      <c r="T338" s="7"/>
      <c r="U338" s="7"/>
      <c r="V338" s="13"/>
      <c r="W338" s="7"/>
      <c r="X338" s="7"/>
      <c r="Y338" s="17"/>
      <c r="Z338" s="7"/>
    </row>
    <row r="339" spans="3:26">
      <c r="C339" s="6"/>
      <c r="D339" s="11"/>
      <c r="E339" s="10"/>
      <c r="F339" s="6"/>
      <c r="H339" s="6"/>
      <c r="I339" s="8"/>
      <c r="J339" s="12"/>
      <c r="K339" s="7"/>
      <c r="L339" s="7"/>
      <c r="M339" s="7"/>
      <c r="N339" s="7"/>
      <c r="O339" s="7"/>
      <c r="P339" s="7"/>
      <c r="Q339" s="13"/>
      <c r="R339" s="14"/>
      <c r="S339" s="15"/>
      <c r="T339" s="7"/>
      <c r="U339" s="7"/>
      <c r="V339" s="13"/>
      <c r="W339" s="7"/>
      <c r="X339" s="7"/>
      <c r="Y339" s="17"/>
      <c r="Z339" s="7"/>
    </row>
    <row r="340" spans="3:26">
      <c r="C340" s="6"/>
      <c r="D340" s="11"/>
      <c r="E340" s="10"/>
      <c r="F340" s="6"/>
      <c r="H340" s="6"/>
      <c r="I340" s="8"/>
      <c r="J340" s="12"/>
      <c r="K340" s="7"/>
      <c r="L340" s="7"/>
      <c r="M340" s="7"/>
      <c r="N340" s="7"/>
      <c r="O340" s="7"/>
      <c r="P340" s="7"/>
      <c r="Q340" s="13"/>
      <c r="R340" s="14"/>
      <c r="S340" s="15"/>
      <c r="T340" s="7"/>
      <c r="U340" s="7"/>
      <c r="V340" s="13"/>
      <c r="W340" s="7"/>
      <c r="X340" s="7"/>
      <c r="Y340" s="17"/>
      <c r="Z340" s="7"/>
    </row>
    <row r="341" spans="3:26">
      <c r="C341" s="6"/>
      <c r="D341" s="11"/>
      <c r="E341" s="10"/>
      <c r="F341" s="6"/>
      <c r="H341" s="6"/>
      <c r="I341" s="8"/>
      <c r="J341" s="12"/>
      <c r="K341" s="7"/>
      <c r="L341" s="7"/>
      <c r="M341" s="7"/>
      <c r="N341" s="7"/>
      <c r="O341" s="7"/>
      <c r="P341" s="7"/>
      <c r="Q341" s="13"/>
      <c r="R341" s="14"/>
      <c r="S341" s="15"/>
      <c r="T341" s="7"/>
      <c r="U341" s="7"/>
      <c r="V341" s="13"/>
      <c r="W341" s="7"/>
      <c r="X341" s="7"/>
      <c r="Y341" s="17"/>
      <c r="Z341" s="7"/>
    </row>
    <row r="342" spans="3:26">
      <c r="C342" s="6"/>
      <c r="D342" s="11"/>
      <c r="E342" s="10"/>
      <c r="F342" s="6"/>
      <c r="H342" s="6"/>
      <c r="I342" s="8"/>
      <c r="J342" s="12"/>
      <c r="K342" s="7"/>
      <c r="L342" s="7"/>
      <c r="M342" s="7"/>
      <c r="N342" s="7"/>
      <c r="O342" s="7"/>
      <c r="P342" s="7"/>
      <c r="Q342" s="13"/>
      <c r="R342" s="14"/>
      <c r="S342" s="15"/>
      <c r="T342" s="7"/>
      <c r="U342" s="7"/>
      <c r="V342" s="13"/>
      <c r="W342" s="7"/>
      <c r="X342" s="7"/>
      <c r="Y342" s="17"/>
      <c r="Z342" s="7"/>
    </row>
    <row r="343" spans="3:26">
      <c r="C343" s="6"/>
      <c r="D343" s="11"/>
      <c r="E343" s="10"/>
      <c r="F343" s="6"/>
      <c r="H343" s="6"/>
      <c r="I343" s="8"/>
      <c r="J343" s="12"/>
      <c r="K343" s="7"/>
      <c r="L343" s="7"/>
      <c r="M343" s="7"/>
      <c r="N343" s="7"/>
      <c r="O343" s="7"/>
      <c r="P343" s="7"/>
      <c r="Q343" s="13"/>
      <c r="R343" s="14"/>
      <c r="S343" s="15"/>
      <c r="T343" s="7"/>
      <c r="U343" s="7"/>
      <c r="V343" s="13"/>
      <c r="W343" s="7"/>
      <c r="X343" s="7"/>
      <c r="Y343" s="17"/>
      <c r="Z343" s="7"/>
    </row>
    <row r="344" spans="3:26">
      <c r="C344" s="6"/>
      <c r="D344" s="11"/>
      <c r="E344" s="10"/>
      <c r="F344" s="6"/>
      <c r="H344" s="6"/>
      <c r="I344" s="8"/>
      <c r="J344" s="12"/>
      <c r="K344" s="7"/>
      <c r="L344" s="7"/>
      <c r="M344" s="7"/>
      <c r="N344" s="7"/>
      <c r="O344" s="7"/>
      <c r="P344" s="7"/>
      <c r="Q344" s="13"/>
      <c r="R344" s="14"/>
      <c r="S344" s="15"/>
      <c r="T344" s="7"/>
      <c r="U344" s="7"/>
      <c r="V344" s="13"/>
      <c r="W344" s="7"/>
      <c r="X344" s="7"/>
      <c r="Y344" s="17"/>
      <c r="Z344" s="7"/>
    </row>
    <row r="345" spans="3:26">
      <c r="C345" s="6"/>
      <c r="D345" s="11"/>
      <c r="E345" s="10"/>
      <c r="F345" s="6"/>
      <c r="H345" s="6"/>
      <c r="I345" s="8"/>
      <c r="J345" s="12"/>
      <c r="K345" s="7"/>
      <c r="L345" s="7"/>
      <c r="M345" s="7"/>
      <c r="N345" s="7"/>
      <c r="O345" s="7"/>
      <c r="P345" s="7"/>
      <c r="Q345" s="13"/>
      <c r="R345" s="14"/>
      <c r="S345" s="15"/>
      <c r="T345" s="7"/>
      <c r="U345" s="7"/>
      <c r="V345" s="13"/>
      <c r="W345" s="7"/>
      <c r="X345" s="7"/>
      <c r="Y345" s="17"/>
      <c r="Z345" s="7"/>
    </row>
    <row r="346" spans="3:26">
      <c r="C346" s="6"/>
      <c r="D346" s="11"/>
      <c r="E346" s="10"/>
      <c r="F346" s="6"/>
      <c r="H346" s="6"/>
      <c r="I346" s="8"/>
      <c r="J346" s="12"/>
      <c r="K346" s="7"/>
      <c r="L346" s="7"/>
      <c r="M346" s="7"/>
      <c r="N346" s="7"/>
      <c r="O346" s="7"/>
      <c r="P346" s="7"/>
      <c r="Q346" s="13"/>
      <c r="R346" s="14"/>
      <c r="S346" s="15"/>
      <c r="T346" s="7"/>
      <c r="U346" s="7"/>
      <c r="V346" s="13"/>
      <c r="W346" s="7"/>
      <c r="X346" s="7"/>
      <c r="Y346" s="17"/>
      <c r="Z346" s="7"/>
    </row>
    <row r="347" spans="3:26">
      <c r="C347" s="6"/>
      <c r="D347" s="11"/>
      <c r="E347" s="10"/>
      <c r="F347" s="6"/>
      <c r="H347" s="6"/>
      <c r="I347" s="8"/>
      <c r="J347" s="12"/>
      <c r="K347" s="7"/>
      <c r="L347" s="7"/>
      <c r="M347" s="7"/>
      <c r="N347" s="7"/>
      <c r="O347" s="7"/>
      <c r="P347" s="7"/>
      <c r="Q347" s="13"/>
      <c r="R347" s="14"/>
      <c r="S347" s="15"/>
      <c r="T347" s="7"/>
      <c r="U347" s="7"/>
      <c r="V347" s="13"/>
      <c r="W347" s="7"/>
      <c r="X347" s="7"/>
      <c r="Y347" s="17"/>
      <c r="Z347" s="7"/>
    </row>
    <row r="348" spans="3:26">
      <c r="C348" s="6"/>
      <c r="D348" s="11"/>
      <c r="E348" s="10"/>
      <c r="F348" s="6"/>
      <c r="H348" s="6"/>
      <c r="I348" s="8"/>
      <c r="J348" s="12"/>
      <c r="K348" s="7"/>
      <c r="L348" s="7"/>
      <c r="M348" s="7"/>
      <c r="N348" s="7"/>
      <c r="O348" s="7"/>
      <c r="P348" s="7"/>
      <c r="Q348" s="13"/>
      <c r="R348" s="14"/>
      <c r="S348" s="15"/>
      <c r="T348" s="7"/>
      <c r="U348" s="7"/>
      <c r="V348" s="13"/>
      <c r="W348" s="7"/>
      <c r="X348" s="7"/>
      <c r="Y348" s="17"/>
      <c r="Z348" s="7"/>
    </row>
    <row r="349" spans="3:26">
      <c r="C349" s="6"/>
      <c r="D349" s="11"/>
      <c r="E349" s="10"/>
      <c r="F349" s="6"/>
      <c r="H349" s="6"/>
      <c r="I349" s="8"/>
      <c r="J349" s="12"/>
      <c r="K349" s="7"/>
      <c r="L349" s="7"/>
      <c r="M349" s="7"/>
      <c r="N349" s="7"/>
      <c r="O349" s="7"/>
      <c r="P349" s="7"/>
      <c r="Q349" s="13"/>
      <c r="R349" s="14"/>
      <c r="S349" s="15"/>
      <c r="T349" s="7"/>
      <c r="U349" s="7"/>
      <c r="V349" s="13"/>
      <c r="W349" s="7"/>
      <c r="X349" s="7"/>
      <c r="Y349" s="17"/>
      <c r="Z349" s="7"/>
    </row>
    <row r="350" spans="3:26">
      <c r="C350" s="6"/>
      <c r="D350" s="11"/>
      <c r="E350" s="10"/>
      <c r="F350" s="6"/>
      <c r="H350" s="6"/>
      <c r="I350" s="8"/>
      <c r="J350" s="12"/>
      <c r="K350" s="7"/>
      <c r="L350" s="7"/>
      <c r="M350" s="7"/>
      <c r="N350" s="7"/>
      <c r="O350" s="7"/>
      <c r="P350" s="7"/>
      <c r="Q350" s="13"/>
      <c r="R350" s="14"/>
      <c r="S350" s="15"/>
      <c r="T350" s="7"/>
      <c r="U350" s="7"/>
      <c r="V350" s="13"/>
      <c r="W350" s="7"/>
      <c r="X350" s="7"/>
      <c r="Y350" s="17"/>
      <c r="Z350" s="7"/>
    </row>
    <row r="351" spans="3:26">
      <c r="C351" s="6"/>
      <c r="D351" s="11"/>
      <c r="E351" s="10"/>
      <c r="F351" s="6"/>
      <c r="H351" s="6"/>
      <c r="I351" s="8"/>
      <c r="J351" s="12"/>
      <c r="K351" s="7"/>
      <c r="L351" s="7"/>
      <c r="M351" s="7"/>
      <c r="N351" s="7"/>
      <c r="O351" s="7"/>
      <c r="P351" s="7"/>
      <c r="Q351" s="13"/>
      <c r="R351" s="14"/>
      <c r="S351" s="15"/>
      <c r="T351" s="7"/>
      <c r="U351" s="7"/>
      <c r="V351" s="13"/>
      <c r="W351" s="7"/>
      <c r="X351" s="7"/>
      <c r="Y351" s="17"/>
      <c r="Z351" s="7"/>
    </row>
    <row r="352" spans="3:26">
      <c r="C352" s="6"/>
      <c r="D352" s="11"/>
      <c r="E352" s="10"/>
      <c r="F352" s="6"/>
      <c r="H352" s="6"/>
      <c r="I352" s="8"/>
      <c r="J352" s="12"/>
      <c r="K352" s="7"/>
      <c r="L352" s="7"/>
      <c r="M352" s="7"/>
      <c r="N352" s="7"/>
      <c r="O352" s="7"/>
      <c r="P352" s="7"/>
      <c r="Q352" s="13"/>
      <c r="R352" s="14"/>
      <c r="S352" s="15"/>
      <c r="T352" s="7"/>
      <c r="U352" s="7"/>
      <c r="V352" s="13"/>
      <c r="W352" s="7"/>
      <c r="X352" s="7"/>
      <c r="Y352" s="17"/>
      <c r="Z352" s="7"/>
    </row>
    <row r="353" spans="3:26">
      <c r="C353" s="6"/>
      <c r="D353" s="11"/>
      <c r="E353" s="10"/>
      <c r="F353" s="6"/>
      <c r="H353" s="6"/>
      <c r="I353" s="8"/>
      <c r="J353" s="12"/>
      <c r="K353" s="7"/>
      <c r="L353" s="7"/>
      <c r="M353" s="7"/>
      <c r="N353" s="7"/>
      <c r="O353" s="7"/>
      <c r="P353" s="7"/>
      <c r="Q353" s="13"/>
      <c r="R353" s="14"/>
      <c r="S353" s="15"/>
      <c r="T353" s="7"/>
      <c r="U353" s="7"/>
      <c r="V353" s="13"/>
      <c r="W353" s="7"/>
      <c r="X353" s="7"/>
      <c r="Y353" s="17"/>
      <c r="Z353" s="7"/>
    </row>
    <row r="354" spans="3:26">
      <c r="C354" s="6"/>
      <c r="D354" s="11"/>
      <c r="E354" s="10"/>
      <c r="F354" s="6"/>
      <c r="H354" s="6"/>
      <c r="I354" s="8"/>
      <c r="J354" s="12"/>
      <c r="K354" s="7"/>
      <c r="L354" s="7"/>
      <c r="M354" s="7"/>
      <c r="N354" s="7"/>
      <c r="O354" s="7"/>
      <c r="P354" s="7"/>
      <c r="Q354" s="13"/>
      <c r="R354" s="14"/>
      <c r="S354" s="15"/>
      <c r="T354" s="7"/>
      <c r="U354" s="7"/>
      <c r="V354" s="13"/>
      <c r="W354" s="7"/>
      <c r="X354" s="7"/>
      <c r="Y354" s="17"/>
      <c r="Z354" s="7"/>
    </row>
    <row r="355" spans="3:26">
      <c r="C355" s="6"/>
      <c r="D355" s="11"/>
      <c r="E355" s="10"/>
      <c r="F355" s="6"/>
      <c r="H355" s="6"/>
      <c r="I355" s="8"/>
      <c r="J355" s="12"/>
      <c r="K355" s="7"/>
      <c r="L355" s="7"/>
      <c r="M355" s="7"/>
      <c r="N355" s="7"/>
      <c r="O355" s="7"/>
      <c r="P355" s="7"/>
      <c r="Q355" s="13"/>
      <c r="R355" s="14"/>
      <c r="S355" s="15"/>
      <c r="T355" s="7"/>
      <c r="U355" s="7"/>
      <c r="V355" s="13"/>
      <c r="W355" s="7"/>
      <c r="X355" s="7"/>
      <c r="Y355" s="17"/>
      <c r="Z355" s="7"/>
    </row>
    <row r="356" spans="3:26">
      <c r="C356" s="6"/>
      <c r="D356" s="11"/>
      <c r="E356" s="10"/>
      <c r="F356" s="6"/>
      <c r="H356" s="6"/>
      <c r="I356" s="8"/>
      <c r="J356" s="12"/>
      <c r="K356" s="7"/>
      <c r="L356" s="7"/>
      <c r="M356" s="7"/>
      <c r="N356" s="7"/>
      <c r="O356" s="7"/>
      <c r="P356" s="7"/>
      <c r="Q356" s="13"/>
      <c r="R356" s="14"/>
      <c r="S356" s="15"/>
      <c r="T356" s="7"/>
      <c r="U356" s="7"/>
      <c r="V356" s="13"/>
      <c r="W356" s="7"/>
      <c r="X356" s="7"/>
      <c r="Y356" s="17"/>
      <c r="Z356" s="7"/>
    </row>
    <row r="357" spans="3:26">
      <c r="C357" s="6"/>
      <c r="D357" s="11"/>
      <c r="E357" s="10"/>
      <c r="F357" s="6"/>
      <c r="H357" s="6"/>
      <c r="I357" s="8"/>
      <c r="J357" s="12"/>
      <c r="K357" s="7"/>
      <c r="L357" s="7"/>
      <c r="M357" s="7"/>
      <c r="N357" s="7"/>
      <c r="O357" s="7"/>
      <c r="P357" s="7"/>
      <c r="Q357" s="13"/>
      <c r="R357" s="14"/>
      <c r="S357" s="15"/>
      <c r="T357" s="7"/>
      <c r="U357" s="7"/>
      <c r="V357" s="13"/>
      <c r="W357" s="7"/>
      <c r="X357" s="7"/>
      <c r="Y357" s="17"/>
      <c r="Z357" s="7"/>
    </row>
    <row r="358" spans="3:26">
      <c r="C358" s="6"/>
      <c r="D358" s="11"/>
      <c r="E358" s="10"/>
      <c r="F358" s="6"/>
      <c r="H358" s="6"/>
      <c r="I358" s="8"/>
      <c r="J358" s="12"/>
      <c r="K358" s="7"/>
      <c r="L358" s="7"/>
      <c r="M358" s="7"/>
      <c r="N358" s="7"/>
      <c r="O358" s="7"/>
      <c r="P358" s="7"/>
      <c r="Q358" s="13"/>
      <c r="R358" s="14"/>
      <c r="S358" s="15"/>
      <c r="T358" s="7"/>
      <c r="U358" s="7"/>
      <c r="V358" s="13"/>
      <c r="W358" s="7"/>
      <c r="X358" s="7"/>
      <c r="Y358" s="17"/>
      <c r="Z358" s="7"/>
    </row>
    <row r="359" spans="3:26">
      <c r="C359" s="6"/>
      <c r="D359" s="11"/>
      <c r="E359" s="10"/>
      <c r="F359" s="6"/>
      <c r="H359" s="6"/>
      <c r="I359" s="8"/>
      <c r="J359" s="12"/>
      <c r="K359" s="7"/>
      <c r="L359" s="7"/>
      <c r="M359" s="7"/>
      <c r="N359" s="7"/>
      <c r="O359" s="7"/>
      <c r="P359" s="7"/>
      <c r="Q359" s="13"/>
      <c r="R359" s="14"/>
      <c r="S359" s="15"/>
      <c r="T359" s="7"/>
      <c r="U359" s="7"/>
      <c r="V359" s="13"/>
      <c r="W359" s="7"/>
      <c r="X359" s="7"/>
      <c r="Y359" s="17"/>
      <c r="Z359" s="7"/>
    </row>
    <row r="360" spans="3:26">
      <c r="C360" s="6"/>
      <c r="D360" s="11"/>
      <c r="E360" s="10"/>
      <c r="F360" s="6"/>
      <c r="H360" s="6"/>
      <c r="I360" s="8"/>
      <c r="J360" s="12"/>
      <c r="K360" s="7"/>
      <c r="L360" s="7"/>
      <c r="M360" s="7"/>
      <c r="N360" s="7"/>
      <c r="O360" s="7"/>
      <c r="P360" s="7"/>
      <c r="Q360" s="13"/>
      <c r="R360" s="14"/>
      <c r="S360" s="15"/>
      <c r="T360" s="7"/>
      <c r="U360" s="7"/>
      <c r="V360" s="13"/>
      <c r="W360" s="7"/>
      <c r="X360" s="7"/>
      <c r="Y360" s="17"/>
      <c r="Z360" s="7"/>
    </row>
    <row r="361" spans="3:26">
      <c r="C361" s="6"/>
      <c r="D361" s="11"/>
      <c r="E361" s="10"/>
      <c r="F361" s="6"/>
      <c r="H361" s="6"/>
      <c r="I361" s="8"/>
      <c r="J361" s="12"/>
      <c r="K361" s="7"/>
      <c r="L361" s="7"/>
      <c r="M361" s="7"/>
      <c r="N361" s="7"/>
      <c r="O361" s="7"/>
      <c r="P361" s="7"/>
      <c r="Q361" s="13"/>
      <c r="R361" s="14"/>
      <c r="S361" s="15"/>
      <c r="T361" s="7"/>
      <c r="U361" s="7"/>
      <c r="V361" s="13"/>
      <c r="W361" s="7"/>
      <c r="X361" s="7"/>
      <c r="Y361" s="17"/>
      <c r="Z361" s="7"/>
    </row>
    <row r="362" spans="3:26">
      <c r="C362" s="6"/>
      <c r="D362" s="11"/>
      <c r="E362" s="10"/>
      <c r="F362" s="6"/>
      <c r="H362" s="6"/>
      <c r="I362" s="8"/>
      <c r="J362" s="12"/>
      <c r="K362" s="7"/>
      <c r="L362" s="7"/>
      <c r="M362" s="7"/>
      <c r="N362" s="7"/>
      <c r="O362" s="7"/>
      <c r="P362" s="7"/>
      <c r="Q362" s="13"/>
      <c r="R362" s="14"/>
      <c r="S362" s="15"/>
      <c r="T362" s="7"/>
      <c r="U362" s="7"/>
      <c r="V362" s="13"/>
      <c r="W362" s="7"/>
      <c r="X362" s="7"/>
      <c r="Y362" s="17"/>
      <c r="Z362" s="7"/>
    </row>
    <row r="363" spans="3:26">
      <c r="C363" s="6"/>
      <c r="D363" s="11"/>
      <c r="E363" s="10"/>
      <c r="F363" s="6"/>
      <c r="H363" s="6"/>
      <c r="I363" s="8"/>
      <c r="J363" s="12"/>
      <c r="K363" s="7"/>
      <c r="L363" s="7"/>
      <c r="M363" s="7"/>
      <c r="N363" s="7"/>
      <c r="O363" s="7"/>
      <c r="P363" s="7"/>
      <c r="Q363" s="13"/>
      <c r="R363" s="14"/>
      <c r="S363" s="15"/>
      <c r="T363" s="7"/>
      <c r="U363" s="7"/>
      <c r="V363" s="13"/>
      <c r="W363" s="7"/>
      <c r="X363" s="7"/>
      <c r="Y363" s="17"/>
      <c r="Z363" s="7"/>
    </row>
    <row r="364" spans="3:26">
      <c r="C364" s="6"/>
      <c r="D364" s="11"/>
      <c r="E364" s="10"/>
      <c r="F364" s="6"/>
      <c r="H364" s="6"/>
      <c r="I364" s="8"/>
      <c r="J364" s="12"/>
      <c r="K364" s="7"/>
      <c r="L364" s="7"/>
      <c r="M364" s="7"/>
      <c r="N364" s="7"/>
      <c r="O364" s="7"/>
      <c r="P364" s="7"/>
      <c r="Q364" s="13"/>
      <c r="R364" s="14"/>
      <c r="S364" s="15"/>
      <c r="T364" s="7"/>
      <c r="U364" s="7"/>
      <c r="V364" s="13"/>
      <c r="W364" s="7"/>
      <c r="X364" s="7"/>
      <c r="Y364" s="17"/>
      <c r="Z364" s="7"/>
    </row>
    <row r="365" spans="3:26">
      <c r="C365" s="6"/>
      <c r="D365" s="11"/>
      <c r="E365" s="10"/>
      <c r="F365" s="6"/>
      <c r="H365" s="6"/>
      <c r="I365" s="8"/>
      <c r="J365" s="12"/>
      <c r="K365" s="7"/>
      <c r="L365" s="7"/>
      <c r="M365" s="7"/>
      <c r="N365" s="7"/>
      <c r="O365" s="7"/>
      <c r="P365" s="7"/>
      <c r="Q365" s="13"/>
      <c r="R365" s="14"/>
      <c r="S365" s="15"/>
      <c r="T365" s="7"/>
      <c r="U365" s="7"/>
      <c r="V365" s="13"/>
      <c r="W365" s="7"/>
      <c r="X365" s="7"/>
      <c r="Y365" s="17"/>
      <c r="Z365" s="7"/>
    </row>
    <row r="366" spans="3:26">
      <c r="C366" s="6"/>
      <c r="D366" s="11"/>
      <c r="E366" s="10"/>
      <c r="F366" s="6"/>
      <c r="H366" s="6"/>
      <c r="I366" s="8"/>
      <c r="J366" s="12"/>
      <c r="K366" s="7"/>
      <c r="L366" s="7"/>
      <c r="M366" s="7"/>
      <c r="N366" s="7"/>
      <c r="O366" s="7"/>
      <c r="P366" s="7"/>
      <c r="Q366" s="13"/>
      <c r="R366" s="14"/>
      <c r="S366" s="15"/>
      <c r="T366" s="7"/>
      <c r="U366" s="7"/>
      <c r="V366" s="13"/>
      <c r="W366" s="7"/>
      <c r="X366" s="7"/>
      <c r="Y366" s="17"/>
      <c r="Z366" s="7"/>
    </row>
    <row r="367" spans="3:26">
      <c r="C367" s="6"/>
      <c r="D367" s="11"/>
      <c r="E367" s="10"/>
      <c r="F367" s="6"/>
      <c r="H367" s="6"/>
      <c r="I367" s="8"/>
      <c r="J367" s="12"/>
      <c r="K367" s="7"/>
      <c r="L367" s="7"/>
      <c r="M367" s="7"/>
      <c r="N367" s="7"/>
      <c r="O367" s="7"/>
      <c r="P367" s="7"/>
      <c r="Q367" s="13"/>
      <c r="R367" s="14"/>
      <c r="S367" s="15"/>
      <c r="T367" s="7"/>
      <c r="U367" s="7"/>
      <c r="V367" s="13"/>
      <c r="W367" s="7"/>
      <c r="X367" s="7"/>
      <c r="Y367" s="17"/>
      <c r="Z367" s="7"/>
    </row>
    <row r="368" spans="3:26">
      <c r="C368" s="6"/>
      <c r="D368" s="11"/>
      <c r="E368" s="10"/>
      <c r="F368" s="6"/>
      <c r="H368" s="6"/>
      <c r="I368" s="8"/>
      <c r="J368" s="12"/>
      <c r="K368" s="7"/>
      <c r="L368" s="7"/>
      <c r="M368" s="7"/>
      <c r="N368" s="7"/>
      <c r="O368" s="7"/>
      <c r="P368" s="7"/>
      <c r="Q368" s="13"/>
      <c r="R368" s="14"/>
      <c r="S368" s="15"/>
      <c r="T368" s="7"/>
      <c r="U368" s="7"/>
      <c r="V368" s="13"/>
      <c r="W368" s="7"/>
      <c r="X368" s="7"/>
      <c r="Y368" s="17"/>
      <c r="Z368" s="7"/>
    </row>
    <row r="369" spans="3:26">
      <c r="C369" s="6"/>
      <c r="D369" s="11"/>
      <c r="E369" s="10"/>
      <c r="F369" s="6"/>
      <c r="H369" s="6"/>
      <c r="I369" s="8"/>
      <c r="J369" s="12"/>
      <c r="K369" s="7"/>
      <c r="L369" s="7"/>
      <c r="M369" s="7"/>
      <c r="N369" s="7"/>
      <c r="O369" s="7"/>
      <c r="P369" s="7"/>
      <c r="Q369" s="13"/>
      <c r="R369" s="14"/>
      <c r="S369" s="15"/>
      <c r="T369" s="7"/>
      <c r="U369" s="7"/>
      <c r="V369" s="13"/>
      <c r="W369" s="7"/>
      <c r="X369" s="7"/>
      <c r="Y369" s="17"/>
      <c r="Z369" s="7"/>
    </row>
    <row r="370" spans="3:26">
      <c r="C370" s="6"/>
      <c r="D370" s="11"/>
      <c r="E370" s="10"/>
      <c r="F370" s="6"/>
      <c r="H370" s="6"/>
      <c r="I370" s="8"/>
      <c r="J370" s="12"/>
      <c r="K370" s="7"/>
      <c r="L370" s="7"/>
      <c r="M370" s="7"/>
      <c r="N370" s="7"/>
      <c r="O370" s="7"/>
      <c r="P370" s="7"/>
      <c r="Q370" s="13"/>
      <c r="R370" s="14"/>
      <c r="S370" s="15"/>
      <c r="T370" s="7"/>
      <c r="U370" s="7"/>
      <c r="V370" s="13"/>
      <c r="W370" s="7"/>
      <c r="X370" s="7"/>
      <c r="Y370" s="17"/>
      <c r="Z370" s="7"/>
    </row>
    <row r="371" spans="3:26">
      <c r="C371" s="6"/>
      <c r="D371" s="11"/>
      <c r="E371" s="10"/>
      <c r="F371" s="6"/>
      <c r="H371" s="6"/>
      <c r="I371" s="8"/>
      <c r="J371" s="12"/>
      <c r="K371" s="7"/>
      <c r="L371" s="7"/>
      <c r="M371" s="7"/>
      <c r="N371" s="7"/>
      <c r="O371" s="7"/>
      <c r="P371" s="7"/>
      <c r="Q371" s="13"/>
      <c r="R371" s="14"/>
      <c r="S371" s="15"/>
      <c r="T371" s="7"/>
      <c r="U371" s="7"/>
      <c r="V371" s="13"/>
      <c r="W371" s="7"/>
      <c r="X371" s="7"/>
      <c r="Y371" s="17"/>
      <c r="Z371" s="7"/>
    </row>
    <row r="372" spans="3:26">
      <c r="C372" s="6"/>
      <c r="D372" s="11"/>
      <c r="E372" s="10"/>
      <c r="F372" s="6"/>
      <c r="H372" s="6"/>
      <c r="I372" s="8"/>
      <c r="J372" s="12"/>
      <c r="K372" s="7"/>
      <c r="L372" s="7"/>
      <c r="M372" s="7"/>
      <c r="N372" s="7"/>
      <c r="O372" s="7"/>
      <c r="P372" s="7"/>
      <c r="Q372" s="13"/>
      <c r="R372" s="14"/>
      <c r="S372" s="15"/>
      <c r="T372" s="7"/>
      <c r="U372" s="7"/>
      <c r="V372" s="13"/>
      <c r="W372" s="7"/>
      <c r="X372" s="7"/>
      <c r="Y372" s="17"/>
      <c r="Z372" s="7"/>
    </row>
    <row r="373" spans="3:26">
      <c r="C373" s="6"/>
      <c r="D373" s="11"/>
      <c r="E373" s="10"/>
      <c r="F373" s="6"/>
      <c r="H373" s="6"/>
      <c r="I373" s="8"/>
      <c r="J373" s="12"/>
      <c r="K373" s="7"/>
      <c r="L373" s="7"/>
      <c r="M373" s="7"/>
      <c r="N373" s="7"/>
      <c r="O373" s="7"/>
      <c r="P373" s="7"/>
      <c r="Q373" s="13"/>
      <c r="R373" s="14"/>
      <c r="S373" s="15"/>
      <c r="T373" s="7"/>
      <c r="U373" s="7"/>
      <c r="V373" s="13"/>
      <c r="W373" s="7"/>
      <c r="X373" s="7"/>
      <c r="Y373" s="17"/>
      <c r="Z373" s="7"/>
    </row>
    <row r="374" spans="3:26">
      <c r="C374" s="6"/>
      <c r="D374" s="11"/>
      <c r="E374" s="10"/>
      <c r="F374" s="6"/>
      <c r="H374" s="6"/>
      <c r="I374" s="8"/>
      <c r="J374" s="12"/>
      <c r="K374" s="7"/>
      <c r="L374" s="7"/>
      <c r="M374" s="7"/>
      <c r="N374" s="7"/>
      <c r="O374" s="7"/>
      <c r="P374" s="7"/>
      <c r="Q374" s="13"/>
      <c r="R374" s="14"/>
      <c r="S374" s="15"/>
      <c r="T374" s="7"/>
      <c r="U374" s="7"/>
      <c r="V374" s="13"/>
      <c r="W374" s="7"/>
      <c r="X374" s="7"/>
      <c r="Y374" s="17"/>
      <c r="Z374" s="7"/>
    </row>
    <row r="375" spans="3:26">
      <c r="C375" s="6"/>
      <c r="D375" s="11"/>
      <c r="E375" s="10"/>
      <c r="F375" s="6"/>
      <c r="H375" s="6"/>
      <c r="I375" s="8"/>
      <c r="J375" s="12"/>
      <c r="K375" s="7"/>
      <c r="L375" s="7"/>
      <c r="M375" s="7"/>
      <c r="N375" s="7"/>
      <c r="O375" s="7"/>
      <c r="P375" s="7"/>
      <c r="Q375" s="13"/>
      <c r="R375" s="14"/>
      <c r="S375" s="15"/>
      <c r="T375" s="7"/>
      <c r="U375" s="7"/>
      <c r="V375" s="13"/>
      <c r="W375" s="7"/>
      <c r="X375" s="7"/>
      <c r="Y375" s="17"/>
      <c r="Z375" s="7"/>
    </row>
    <row r="376" spans="3:26">
      <c r="C376" s="6"/>
      <c r="D376" s="11"/>
      <c r="E376" s="10"/>
      <c r="F376" s="6"/>
      <c r="H376" s="6"/>
      <c r="I376" s="8"/>
      <c r="J376" s="12"/>
      <c r="K376" s="7"/>
      <c r="L376" s="7"/>
      <c r="M376" s="7"/>
      <c r="N376" s="7"/>
      <c r="O376" s="7"/>
      <c r="P376" s="7"/>
      <c r="Q376" s="13"/>
      <c r="R376" s="14"/>
      <c r="S376" s="15"/>
      <c r="T376" s="7"/>
      <c r="U376" s="7"/>
      <c r="V376" s="13"/>
      <c r="W376" s="7"/>
      <c r="X376" s="7"/>
      <c r="Y376" s="17"/>
      <c r="Z376" s="7"/>
    </row>
    <row r="377" spans="3:26">
      <c r="C377" s="6"/>
      <c r="D377" s="11"/>
      <c r="E377" s="10"/>
      <c r="F377" s="6"/>
      <c r="H377" s="6"/>
      <c r="I377" s="8"/>
      <c r="J377" s="12"/>
      <c r="K377" s="7"/>
      <c r="L377" s="7"/>
      <c r="M377" s="7"/>
      <c r="N377" s="7"/>
      <c r="O377" s="7"/>
      <c r="P377" s="7"/>
      <c r="Q377" s="13"/>
      <c r="R377" s="14"/>
      <c r="S377" s="15"/>
      <c r="T377" s="7"/>
      <c r="U377" s="7"/>
      <c r="V377" s="13"/>
      <c r="W377" s="7"/>
      <c r="X377" s="7"/>
      <c r="Y377" s="17"/>
      <c r="Z377" s="7"/>
    </row>
    <row r="378" spans="3:26">
      <c r="C378" s="6"/>
      <c r="D378" s="11"/>
      <c r="E378" s="10"/>
      <c r="F378" s="6"/>
      <c r="H378" s="6"/>
      <c r="I378" s="8"/>
      <c r="J378" s="12"/>
      <c r="K378" s="7"/>
      <c r="L378" s="7"/>
      <c r="M378" s="7"/>
      <c r="N378" s="7"/>
      <c r="O378" s="7"/>
      <c r="P378" s="7"/>
      <c r="Q378" s="13"/>
      <c r="R378" s="14"/>
      <c r="S378" s="15"/>
      <c r="T378" s="7"/>
      <c r="U378" s="7"/>
      <c r="V378" s="13"/>
      <c r="W378" s="7"/>
      <c r="X378" s="7"/>
      <c r="Y378" s="17"/>
      <c r="Z378" s="7"/>
    </row>
    <row r="379" spans="3:26">
      <c r="C379" s="6"/>
      <c r="D379" s="11"/>
      <c r="E379" s="10"/>
      <c r="F379" s="6"/>
      <c r="H379" s="6"/>
      <c r="I379" s="8"/>
      <c r="J379" s="12"/>
      <c r="K379" s="7"/>
      <c r="L379" s="7"/>
      <c r="M379" s="7"/>
      <c r="N379" s="7"/>
      <c r="O379" s="7"/>
      <c r="P379" s="7"/>
      <c r="Q379" s="13"/>
      <c r="R379" s="14"/>
      <c r="S379" s="15"/>
      <c r="T379" s="7"/>
      <c r="U379" s="7"/>
      <c r="V379" s="13"/>
      <c r="W379" s="7"/>
      <c r="X379" s="7"/>
      <c r="Y379" s="17"/>
      <c r="Z379" s="7"/>
    </row>
    <row r="380" spans="3:26">
      <c r="C380" s="6"/>
      <c r="D380" s="11"/>
      <c r="E380" s="10"/>
      <c r="F380" s="6"/>
      <c r="H380" s="6"/>
      <c r="I380" s="8"/>
      <c r="J380" s="12"/>
      <c r="K380" s="7"/>
      <c r="L380" s="7"/>
      <c r="M380" s="7"/>
      <c r="N380" s="7"/>
      <c r="O380" s="7"/>
      <c r="P380" s="7"/>
      <c r="Q380" s="13"/>
      <c r="R380" s="14"/>
      <c r="S380" s="15"/>
      <c r="T380" s="7"/>
      <c r="U380" s="7"/>
      <c r="V380" s="13"/>
      <c r="W380" s="7"/>
      <c r="X380" s="7"/>
      <c r="Y380" s="17"/>
      <c r="Z380" s="7"/>
    </row>
    <row r="381" spans="3:26">
      <c r="C381" s="6"/>
      <c r="D381" s="11"/>
      <c r="E381" s="10"/>
      <c r="F381" s="6"/>
      <c r="H381" s="6"/>
      <c r="I381" s="8"/>
      <c r="J381" s="12"/>
      <c r="K381" s="7"/>
      <c r="L381" s="7"/>
      <c r="M381" s="7"/>
      <c r="N381" s="7"/>
      <c r="O381" s="7"/>
      <c r="P381" s="7"/>
      <c r="Q381" s="13"/>
      <c r="R381" s="14"/>
      <c r="S381" s="15"/>
      <c r="T381" s="7"/>
      <c r="U381" s="7"/>
      <c r="V381" s="13"/>
      <c r="W381" s="7"/>
      <c r="X381" s="7"/>
      <c r="Y381" s="17"/>
      <c r="Z381" s="7"/>
    </row>
    <row r="382" spans="3:26">
      <c r="C382" s="6"/>
      <c r="D382" s="11"/>
      <c r="E382" s="10"/>
      <c r="F382" s="6"/>
      <c r="H382" s="6"/>
      <c r="I382" s="8"/>
      <c r="J382" s="12"/>
      <c r="K382" s="7"/>
      <c r="L382" s="7"/>
      <c r="M382" s="7"/>
      <c r="N382" s="7"/>
      <c r="O382" s="7"/>
      <c r="P382" s="7"/>
      <c r="Q382" s="13"/>
      <c r="R382" s="14"/>
      <c r="S382" s="15"/>
      <c r="T382" s="7"/>
      <c r="U382" s="7"/>
      <c r="V382" s="13"/>
      <c r="W382" s="7"/>
      <c r="X382" s="7"/>
      <c r="Y382" s="17"/>
      <c r="Z382" s="7"/>
    </row>
    <row r="383" spans="3:26">
      <c r="C383" s="6"/>
      <c r="D383" s="11"/>
      <c r="E383" s="10"/>
      <c r="F383" s="6"/>
      <c r="H383" s="6"/>
      <c r="I383" s="8"/>
      <c r="J383" s="12"/>
      <c r="K383" s="7"/>
      <c r="L383" s="7"/>
      <c r="M383" s="7"/>
      <c r="N383" s="7"/>
      <c r="O383" s="7"/>
      <c r="P383" s="7"/>
      <c r="Q383" s="13"/>
      <c r="R383" s="14"/>
      <c r="S383" s="15"/>
      <c r="T383" s="7"/>
      <c r="U383" s="7"/>
      <c r="V383" s="13"/>
      <c r="W383" s="7"/>
      <c r="X383" s="7"/>
      <c r="Y383" s="17"/>
      <c r="Z383" s="7"/>
    </row>
    <row r="384" spans="3:26">
      <c r="C384" s="6"/>
      <c r="D384" s="11"/>
      <c r="E384" s="10"/>
      <c r="F384" s="6"/>
      <c r="H384" s="6"/>
      <c r="I384" s="8"/>
      <c r="J384" s="12"/>
      <c r="K384" s="7"/>
      <c r="L384" s="7"/>
      <c r="M384" s="7"/>
      <c r="N384" s="7"/>
      <c r="O384" s="7"/>
      <c r="P384" s="7"/>
      <c r="Q384" s="13"/>
      <c r="R384" s="14"/>
      <c r="S384" s="15"/>
      <c r="T384" s="7"/>
      <c r="U384" s="7"/>
      <c r="V384" s="13"/>
      <c r="W384" s="7"/>
      <c r="X384" s="7"/>
      <c r="Y384" s="17"/>
      <c r="Z384" s="7"/>
    </row>
    <row r="385" spans="3:26">
      <c r="C385" s="6"/>
      <c r="D385" s="11"/>
      <c r="E385" s="10"/>
      <c r="F385" s="6"/>
      <c r="H385" s="6"/>
      <c r="I385" s="8"/>
      <c r="J385" s="12"/>
      <c r="K385" s="7"/>
      <c r="L385" s="7"/>
      <c r="M385" s="7"/>
      <c r="N385" s="7"/>
      <c r="O385" s="7"/>
      <c r="P385" s="7"/>
      <c r="Q385" s="13"/>
      <c r="R385" s="14"/>
      <c r="S385" s="15"/>
      <c r="T385" s="7"/>
      <c r="U385" s="7"/>
      <c r="V385" s="13"/>
      <c r="W385" s="7"/>
      <c r="X385" s="7"/>
      <c r="Y385" s="17"/>
      <c r="Z385" s="7"/>
    </row>
    <row r="386" spans="3:26">
      <c r="C386" s="6"/>
      <c r="D386" s="11"/>
      <c r="E386" s="10"/>
      <c r="F386" s="6"/>
      <c r="H386" s="6"/>
      <c r="I386" s="8"/>
      <c r="J386" s="12"/>
      <c r="K386" s="7"/>
      <c r="L386" s="7"/>
      <c r="M386" s="7"/>
      <c r="N386" s="7"/>
      <c r="O386" s="7"/>
      <c r="P386" s="7"/>
      <c r="Q386" s="13"/>
      <c r="R386" s="14"/>
      <c r="S386" s="15"/>
      <c r="T386" s="7"/>
      <c r="U386" s="7"/>
      <c r="V386" s="13"/>
      <c r="W386" s="7"/>
      <c r="X386" s="7"/>
      <c r="Y386" s="17"/>
      <c r="Z386" s="7"/>
    </row>
    <row r="387" spans="3:26">
      <c r="C387" s="6"/>
      <c r="D387" s="11"/>
      <c r="E387" s="10"/>
      <c r="F387" s="6"/>
      <c r="H387" s="6"/>
      <c r="I387" s="8"/>
      <c r="J387" s="12"/>
      <c r="K387" s="7"/>
      <c r="L387" s="7"/>
      <c r="M387" s="7"/>
      <c r="N387" s="7"/>
      <c r="O387" s="7"/>
      <c r="P387" s="7"/>
      <c r="Q387" s="13"/>
      <c r="R387" s="14"/>
      <c r="S387" s="15"/>
      <c r="T387" s="7"/>
      <c r="U387" s="7"/>
      <c r="V387" s="13"/>
      <c r="W387" s="7"/>
      <c r="X387" s="7"/>
      <c r="Y387" s="17"/>
      <c r="Z387" s="7"/>
    </row>
    <row r="388" spans="3:26">
      <c r="C388" s="6"/>
      <c r="D388" s="11"/>
      <c r="E388" s="10"/>
      <c r="F388" s="6"/>
      <c r="H388" s="6"/>
      <c r="I388" s="8"/>
      <c r="J388" s="12"/>
      <c r="K388" s="7"/>
      <c r="L388" s="7"/>
      <c r="M388" s="7"/>
      <c r="N388" s="7"/>
      <c r="O388" s="7"/>
      <c r="P388" s="7"/>
      <c r="Q388" s="13"/>
      <c r="R388" s="14"/>
      <c r="S388" s="15"/>
      <c r="T388" s="7"/>
      <c r="U388" s="7"/>
      <c r="V388" s="13"/>
      <c r="W388" s="7"/>
      <c r="X388" s="7"/>
      <c r="Y388" s="17"/>
      <c r="Z388" s="7"/>
    </row>
    <row r="389" spans="3:26">
      <c r="C389" s="6"/>
      <c r="D389" s="11"/>
      <c r="E389" s="10"/>
      <c r="F389" s="6"/>
      <c r="H389" s="6"/>
      <c r="I389" s="8"/>
      <c r="J389" s="12"/>
      <c r="K389" s="7"/>
      <c r="L389" s="7"/>
      <c r="M389" s="7"/>
      <c r="N389" s="7"/>
      <c r="O389" s="7"/>
      <c r="P389" s="7"/>
      <c r="Q389" s="13"/>
      <c r="R389" s="14"/>
      <c r="S389" s="15"/>
      <c r="T389" s="7"/>
      <c r="U389" s="7"/>
      <c r="V389" s="13"/>
      <c r="W389" s="7"/>
      <c r="X389" s="7"/>
      <c r="Y389" s="17"/>
      <c r="Z389" s="7"/>
    </row>
    <row r="390" spans="3:26">
      <c r="C390" s="6"/>
      <c r="D390" s="11"/>
      <c r="E390" s="10"/>
      <c r="F390" s="6"/>
      <c r="H390" s="6"/>
      <c r="I390" s="8"/>
      <c r="J390" s="12"/>
      <c r="K390" s="7"/>
      <c r="L390" s="7"/>
      <c r="M390" s="7"/>
      <c r="N390" s="7"/>
      <c r="O390" s="7"/>
      <c r="P390" s="7"/>
      <c r="Q390" s="13"/>
      <c r="R390" s="14"/>
      <c r="S390" s="15"/>
      <c r="T390" s="7"/>
      <c r="U390" s="7"/>
      <c r="V390" s="13"/>
      <c r="W390" s="7"/>
      <c r="X390" s="7"/>
      <c r="Y390" s="17"/>
      <c r="Z390" s="7"/>
    </row>
    <row r="391" spans="3:26">
      <c r="C391" s="6"/>
      <c r="D391" s="11"/>
      <c r="E391" s="10"/>
      <c r="F391" s="6"/>
      <c r="H391" s="6"/>
      <c r="I391" s="8"/>
      <c r="J391" s="12"/>
      <c r="K391" s="7"/>
      <c r="L391" s="7"/>
      <c r="M391" s="7"/>
      <c r="N391" s="7"/>
      <c r="O391" s="7"/>
      <c r="P391" s="7"/>
      <c r="Q391" s="13"/>
      <c r="R391" s="14"/>
      <c r="S391" s="15"/>
      <c r="T391" s="7"/>
      <c r="U391" s="7"/>
      <c r="V391" s="13"/>
      <c r="W391" s="7"/>
      <c r="X391" s="7"/>
      <c r="Y391" s="17"/>
      <c r="Z391" s="7"/>
    </row>
    <row r="392" spans="3:26">
      <c r="C392" s="6"/>
      <c r="D392" s="11"/>
      <c r="E392" s="10"/>
      <c r="F392" s="6"/>
      <c r="H392" s="6"/>
      <c r="I392" s="8"/>
      <c r="J392" s="12"/>
      <c r="K392" s="7"/>
      <c r="L392" s="7"/>
      <c r="M392" s="7"/>
      <c r="N392" s="7"/>
      <c r="O392" s="7"/>
      <c r="P392" s="7"/>
      <c r="Q392" s="13"/>
      <c r="R392" s="14"/>
      <c r="S392" s="15"/>
      <c r="T392" s="7"/>
      <c r="U392" s="7"/>
      <c r="V392" s="13"/>
      <c r="W392" s="7"/>
      <c r="X392" s="7"/>
      <c r="Y392" s="17"/>
      <c r="Z392" s="7"/>
    </row>
    <row r="393" spans="3:26">
      <c r="C393" s="6"/>
      <c r="D393" s="11"/>
      <c r="E393" s="10"/>
      <c r="F393" s="6"/>
      <c r="H393" s="6"/>
      <c r="I393" s="8"/>
      <c r="J393" s="12"/>
      <c r="K393" s="7"/>
      <c r="L393" s="7"/>
      <c r="M393" s="7"/>
      <c r="N393" s="7"/>
      <c r="O393" s="7"/>
      <c r="P393" s="7"/>
      <c r="Q393" s="13"/>
      <c r="R393" s="14"/>
      <c r="S393" s="15"/>
      <c r="T393" s="7"/>
      <c r="U393" s="7"/>
      <c r="V393" s="13"/>
      <c r="W393" s="7"/>
      <c r="X393" s="7"/>
      <c r="Y393" s="17"/>
      <c r="Z393" s="7"/>
    </row>
    <row r="394" spans="3:26">
      <c r="C394" s="6"/>
      <c r="D394" s="11"/>
      <c r="E394" s="10"/>
      <c r="F394" s="6"/>
      <c r="H394" s="6"/>
      <c r="I394" s="8"/>
      <c r="J394" s="12"/>
      <c r="K394" s="7"/>
      <c r="L394" s="7"/>
      <c r="M394" s="7"/>
      <c r="N394" s="7"/>
      <c r="O394" s="7"/>
      <c r="P394" s="7"/>
      <c r="Q394" s="13"/>
      <c r="R394" s="14"/>
      <c r="S394" s="15"/>
      <c r="T394" s="7"/>
      <c r="U394" s="7"/>
      <c r="V394" s="13"/>
      <c r="W394" s="7"/>
      <c r="X394" s="7"/>
      <c r="Y394" s="17"/>
      <c r="Z394" s="7"/>
    </row>
    <row r="395" spans="3:26">
      <c r="C395" s="6"/>
      <c r="D395" s="11"/>
      <c r="E395" s="10"/>
      <c r="F395" s="6"/>
      <c r="H395" s="6"/>
      <c r="I395" s="8"/>
      <c r="J395" s="12"/>
      <c r="K395" s="7"/>
      <c r="L395" s="7"/>
      <c r="M395" s="7"/>
      <c r="N395" s="7"/>
      <c r="O395" s="7"/>
      <c r="P395" s="7"/>
      <c r="Q395" s="13"/>
      <c r="R395" s="14"/>
      <c r="S395" s="15"/>
      <c r="T395" s="7"/>
      <c r="U395" s="7"/>
      <c r="V395" s="13"/>
      <c r="W395" s="7"/>
      <c r="X395" s="7"/>
      <c r="Y395" s="17"/>
      <c r="Z395" s="7"/>
    </row>
    <row r="396" spans="3:26">
      <c r="C396" s="6"/>
      <c r="D396" s="11"/>
      <c r="E396" s="10"/>
      <c r="F396" s="6"/>
      <c r="H396" s="6"/>
      <c r="I396" s="8"/>
      <c r="J396" s="12"/>
      <c r="K396" s="7"/>
      <c r="L396" s="7"/>
      <c r="M396" s="7"/>
      <c r="N396" s="7"/>
      <c r="O396" s="7"/>
      <c r="P396" s="7"/>
      <c r="Q396" s="13"/>
      <c r="R396" s="14"/>
      <c r="S396" s="15"/>
      <c r="T396" s="7"/>
      <c r="U396" s="7"/>
      <c r="V396" s="13"/>
      <c r="W396" s="7"/>
      <c r="X396" s="7"/>
      <c r="Y396" s="17"/>
      <c r="Z396" s="7"/>
    </row>
    <row r="397" spans="3:26">
      <c r="C397" s="6"/>
      <c r="D397" s="11"/>
      <c r="E397" s="10"/>
      <c r="F397" s="6"/>
      <c r="H397" s="6"/>
      <c r="I397" s="8"/>
      <c r="J397" s="12"/>
      <c r="K397" s="7"/>
      <c r="L397" s="7"/>
      <c r="M397" s="7"/>
      <c r="N397" s="7"/>
      <c r="O397" s="7"/>
      <c r="P397" s="7"/>
      <c r="Q397" s="13"/>
      <c r="R397" s="14"/>
      <c r="S397" s="15"/>
      <c r="T397" s="7"/>
      <c r="U397" s="7"/>
      <c r="V397" s="13"/>
      <c r="W397" s="7"/>
      <c r="X397" s="7"/>
      <c r="Y397" s="17"/>
      <c r="Z397" s="7"/>
    </row>
    <row r="398" spans="3:26">
      <c r="C398" s="6"/>
      <c r="D398" s="11"/>
      <c r="E398" s="10"/>
      <c r="F398" s="6"/>
      <c r="H398" s="6"/>
      <c r="I398" s="8"/>
      <c r="J398" s="12"/>
      <c r="K398" s="7"/>
      <c r="L398" s="7"/>
      <c r="M398" s="7"/>
      <c r="N398" s="7"/>
      <c r="O398" s="7"/>
      <c r="P398" s="7"/>
      <c r="Q398" s="13"/>
      <c r="R398" s="14"/>
      <c r="S398" s="15"/>
      <c r="T398" s="7"/>
      <c r="U398" s="7"/>
      <c r="V398" s="13"/>
      <c r="W398" s="7"/>
      <c r="X398" s="7"/>
      <c r="Y398" s="17"/>
      <c r="Z398" s="7"/>
    </row>
    <row r="399" spans="3:26">
      <c r="C399" s="6"/>
      <c r="D399" s="11"/>
      <c r="E399" s="10"/>
      <c r="F399" s="6"/>
      <c r="H399" s="6"/>
      <c r="I399" s="8"/>
      <c r="J399" s="12"/>
      <c r="K399" s="7"/>
      <c r="L399" s="7"/>
      <c r="M399" s="7"/>
      <c r="N399" s="7"/>
      <c r="O399" s="7"/>
      <c r="P399" s="7"/>
      <c r="Q399" s="13"/>
      <c r="R399" s="14"/>
      <c r="S399" s="15"/>
      <c r="T399" s="7"/>
      <c r="U399" s="7"/>
      <c r="V399" s="13"/>
      <c r="W399" s="7"/>
      <c r="X399" s="7"/>
      <c r="Y399" s="17"/>
      <c r="Z399" s="7"/>
    </row>
    <row r="400" spans="3:26">
      <c r="C400" s="6"/>
      <c r="D400" s="11"/>
      <c r="E400" s="10"/>
      <c r="F400" s="6"/>
      <c r="H400" s="6"/>
      <c r="I400" s="8"/>
      <c r="J400" s="12"/>
      <c r="K400" s="7"/>
      <c r="L400" s="7"/>
      <c r="M400" s="7"/>
      <c r="N400" s="7"/>
      <c r="O400" s="7"/>
      <c r="P400" s="7"/>
      <c r="Q400" s="13"/>
      <c r="R400" s="14"/>
      <c r="S400" s="15"/>
      <c r="T400" s="7"/>
      <c r="U400" s="7"/>
      <c r="V400" s="13"/>
      <c r="W400" s="7"/>
      <c r="X400" s="7"/>
      <c r="Y400" s="17"/>
      <c r="Z400" s="7"/>
    </row>
    <row r="401" spans="3:26">
      <c r="C401" s="6"/>
      <c r="D401" s="11"/>
      <c r="E401" s="10"/>
      <c r="F401" s="6"/>
      <c r="H401" s="6"/>
      <c r="I401" s="8"/>
      <c r="J401" s="12"/>
      <c r="K401" s="7"/>
      <c r="L401" s="7"/>
      <c r="M401" s="7"/>
      <c r="N401" s="7"/>
      <c r="O401" s="7"/>
      <c r="P401" s="7"/>
      <c r="Q401" s="13"/>
      <c r="R401" s="14"/>
      <c r="S401" s="15"/>
      <c r="T401" s="7"/>
      <c r="U401" s="7"/>
      <c r="V401" s="13"/>
      <c r="W401" s="7"/>
      <c r="X401" s="7"/>
      <c r="Y401" s="17"/>
      <c r="Z401" s="7"/>
    </row>
    <row r="402" spans="3:26">
      <c r="C402" s="6"/>
      <c r="D402" s="11"/>
      <c r="E402" s="10"/>
      <c r="F402" s="6"/>
      <c r="H402" s="6"/>
      <c r="I402" s="8"/>
      <c r="J402" s="12"/>
      <c r="K402" s="7"/>
      <c r="L402" s="7"/>
      <c r="M402" s="7"/>
      <c r="N402" s="7"/>
      <c r="O402" s="7"/>
      <c r="P402" s="7"/>
      <c r="Q402" s="13"/>
      <c r="R402" s="14"/>
      <c r="S402" s="15"/>
      <c r="T402" s="7"/>
      <c r="U402" s="7"/>
      <c r="V402" s="13"/>
      <c r="W402" s="7"/>
      <c r="X402" s="7"/>
      <c r="Y402" s="17"/>
      <c r="Z402" s="7"/>
    </row>
    <row r="403" spans="3:26">
      <c r="C403" s="6"/>
      <c r="D403" s="11"/>
      <c r="E403" s="10"/>
      <c r="F403" s="6"/>
      <c r="H403" s="6"/>
      <c r="I403" s="8"/>
      <c r="J403" s="12"/>
      <c r="K403" s="7"/>
      <c r="L403" s="7"/>
      <c r="M403" s="7"/>
      <c r="N403" s="7"/>
      <c r="O403" s="7"/>
      <c r="P403" s="7"/>
      <c r="Q403" s="13"/>
      <c r="R403" s="14"/>
      <c r="S403" s="15"/>
      <c r="T403" s="7"/>
      <c r="U403" s="7"/>
      <c r="V403" s="13"/>
      <c r="W403" s="7"/>
      <c r="X403" s="7"/>
      <c r="Y403" s="17"/>
      <c r="Z403" s="7"/>
    </row>
    <row r="404" spans="3:26">
      <c r="C404" s="6"/>
      <c r="D404" s="11"/>
      <c r="E404" s="10"/>
      <c r="F404" s="6"/>
      <c r="H404" s="6"/>
      <c r="I404" s="8"/>
      <c r="J404" s="12"/>
      <c r="K404" s="7"/>
      <c r="L404" s="7"/>
      <c r="M404" s="7"/>
      <c r="N404" s="7"/>
      <c r="O404" s="7"/>
      <c r="P404" s="7"/>
      <c r="Q404" s="13"/>
      <c r="R404" s="14"/>
      <c r="S404" s="15"/>
      <c r="T404" s="7"/>
      <c r="U404" s="7"/>
      <c r="V404" s="13"/>
      <c r="W404" s="7"/>
      <c r="X404" s="7"/>
      <c r="Y404" s="17"/>
      <c r="Z404" s="7"/>
    </row>
    <row r="405" spans="3:26">
      <c r="C405" s="6"/>
      <c r="D405" s="11"/>
      <c r="E405" s="10"/>
      <c r="F405" s="6"/>
      <c r="H405" s="6"/>
      <c r="I405" s="8"/>
      <c r="J405" s="12"/>
      <c r="K405" s="7"/>
      <c r="L405" s="7"/>
      <c r="M405" s="7"/>
      <c r="N405" s="7"/>
      <c r="O405" s="7"/>
      <c r="P405" s="7"/>
      <c r="Q405" s="13"/>
      <c r="R405" s="14"/>
      <c r="S405" s="15"/>
      <c r="T405" s="7"/>
      <c r="U405" s="7"/>
      <c r="V405" s="13"/>
      <c r="W405" s="7"/>
      <c r="X405" s="7"/>
      <c r="Y405" s="17"/>
      <c r="Z405" s="7"/>
    </row>
    <row r="406" spans="3:26">
      <c r="C406" s="6"/>
      <c r="D406" s="11"/>
      <c r="E406" s="10"/>
      <c r="F406" s="6"/>
      <c r="H406" s="6"/>
      <c r="I406" s="8"/>
      <c r="J406" s="12"/>
      <c r="K406" s="7"/>
      <c r="L406" s="7"/>
      <c r="M406" s="7"/>
      <c r="N406" s="7"/>
      <c r="O406" s="7"/>
      <c r="P406" s="7"/>
      <c r="Q406" s="13"/>
      <c r="R406" s="14"/>
      <c r="S406" s="15"/>
      <c r="T406" s="7"/>
      <c r="U406" s="7"/>
      <c r="V406" s="13"/>
      <c r="W406" s="7"/>
      <c r="X406" s="7"/>
      <c r="Y406" s="17"/>
      <c r="Z406" s="7"/>
    </row>
    <row r="407" spans="3:26">
      <c r="C407" s="6"/>
      <c r="D407" s="11"/>
      <c r="E407" s="10"/>
      <c r="F407" s="6"/>
      <c r="H407" s="6"/>
      <c r="I407" s="8"/>
      <c r="J407" s="12"/>
      <c r="K407" s="7"/>
      <c r="L407" s="7"/>
      <c r="M407" s="7"/>
      <c r="N407" s="7"/>
      <c r="O407" s="7"/>
      <c r="P407" s="7"/>
      <c r="Q407" s="13"/>
      <c r="R407" s="14"/>
      <c r="S407" s="15"/>
      <c r="T407" s="7"/>
      <c r="U407" s="7"/>
      <c r="V407" s="13"/>
      <c r="W407" s="7"/>
      <c r="X407" s="7"/>
      <c r="Y407" s="17"/>
      <c r="Z407" s="7"/>
    </row>
    <row r="408" spans="3:26">
      <c r="C408" s="6"/>
      <c r="D408" s="11"/>
      <c r="E408" s="10"/>
      <c r="F408" s="6"/>
      <c r="H408" s="6"/>
      <c r="I408" s="8"/>
      <c r="J408" s="12"/>
      <c r="K408" s="7"/>
      <c r="L408" s="7"/>
      <c r="M408" s="7"/>
      <c r="N408" s="7"/>
      <c r="O408" s="7"/>
      <c r="P408" s="7"/>
      <c r="Q408" s="13"/>
      <c r="R408" s="14"/>
      <c r="S408" s="15"/>
      <c r="T408" s="7"/>
      <c r="U408" s="7"/>
      <c r="V408" s="13"/>
      <c r="W408" s="7"/>
      <c r="X408" s="7"/>
      <c r="Y408" s="17"/>
      <c r="Z408" s="7"/>
    </row>
    <row r="409" spans="3:26">
      <c r="C409" s="6"/>
      <c r="D409" s="11"/>
      <c r="E409" s="10"/>
      <c r="F409" s="6"/>
      <c r="H409" s="6"/>
      <c r="I409" s="8"/>
      <c r="J409" s="12"/>
      <c r="K409" s="7"/>
      <c r="L409" s="7"/>
      <c r="M409" s="7"/>
      <c r="N409" s="7"/>
      <c r="O409" s="7"/>
      <c r="P409" s="7"/>
      <c r="Q409" s="13"/>
      <c r="R409" s="14"/>
      <c r="S409" s="15"/>
      <c r="T409" s="7"/>
      <c r="U409" s="7"/>
      <c r="V409" s="13"/>
      <c r="W409" s="7"/>
      <c r="X409" s="7"/>
      <c r="Y409" s="17"/>
      <c r="Z409" s="7"/>
    </row>
    <row r="410" spans="3:26">
      <c r="C410" s="6"/>
      <c r="D410" s="11"/>
      <c r="E410" s="10"/>
      <c r="F410" s="6"/>
      <c r="H410" s="6"/>
      <c r="I410" s="8"/>
      <c r="J410" s="12"/>
      <c r="K410" s="7"/>
      <c r="L410" s="7"/>
      <c r="M410" s="7"/>
      <c r="N410" s="7"/>
      <c r="O410" s="7"/>
      <c r="P410" s="7"/>
      <c r="Q410" s="13"/>
      <c r="R410" s="14"/>
      <c r="S410" s="15"/>
      <c r="T410" s="7"/>
      <c r="U410" s="7"/>
      <c r="V410" s="13"/>
      <c r="W410" s="7"/>
      <c r="X410" s="7"/>
      <c r="Y410" s="17"/>
      <c r="Z410" s="7"/>
    </row>
    <row r="411" spans="3:26">
      <c r="C411" s="6"/>
      <c r="D411" s="11"/>
      <c r="E411" s="10"/>
      <c r="F411" s="6"/>
      <c r="H411" s="6"/>
      <c r="I411" s="8"/>
      <c r="J411" s="12"/>
      <c r="K411" s="7"/>
      <c r="L411" s="7"/>
      <c r="M411" s="7"/>
      <c r="N411" s="7"/>
      <c r="O411" s="7"/>
      <c r="P411" s="7"/>
      <c r="Q411" s="13"/>
      <c r="R411" s="14"/>
      <c r="S411" s="15"/>
      <c r="T411" s="7"/>
      <c r="U411" s="7"/>
      <c r="V411" s="13"/>
      <c r="W411" s="7"/>
      <c r="X411" s="7"/>
      <c r="Y411" s="17"/>
      <c r="Z411" s="7"/>
    </row>
    <row r="412" spans="3:26">
      <c r="C412" s="6"/>
      <c r="D412" s="11"/>
      <c r="E412" s="10"/>
      <c r="F412" s="6"/>
      <c r="H412" s="6"/>
      <c r="I412" s="8"/>
      <c r="J412" s="12"/>
      <c r="K412" s="7"/>
      <c r="L412" s="7"/>
      <c r="M412" s="7"/>
      <c r="N412" s="7"/>
      <c r="O412" s="7"/>
      <c r="P412" s="7"/>
      <c r="Q412" s="13"/>
      <c r="R412" s="14"/>
      <c r="S412" s="15"/>
      <c r="T412" s="7"/>
      <c r="U412" s="7"/>
      <c r="V412" s="13"/>
      <c r="W412" s="7"/>
      <c r="X412" s="7"/>
      <c r="Y412" s="17"/>
      <c r="Z412" s="7"/>
    </row>
    <row r="413" spans="3:26">
      <c r="C413" s="6"/>
      <c r="D413" s="11"/>
      <c r="E413" s="10"/>
      <c r="F413" s="6"/>
      <c r="H413" s="6"/>
      <c r="I413" s="8"/>
      <c r="J413" s="12"/>
      <c r="K413" s="7"/>
      <c r="L413" s="7"/>
      <c r="M413" s="7"/>
      <c r="N413" s="7"/>
      <c r="O413" s="7"/>
      <c r="P413" s="7"/>
      <c r="Q413" s="13"/>
      <c r="R413" s="14"/>
      <c r="S413" s="15"/>
      <c r="T413" s="7"/>
      <c r="U413" s="7"/>
      <c r="V413" s="13"/>
      <c r="W413" s="7"/>
      <c r="X413" s="7"/>
      <c r="Y413" s="17"/>
      <c r="Z413" s="7"/>
    </row>
    <row r="414" spans="3:26">
      <c r="C414" s="6"/>
      <c r="D414" s="11"/>
      <c r="E414" s="10"/>
      <c r="F414" s="6"/>
      <c r="H414" s="6"/>
      <c r="I414" s="8"/>
      <c r="J414" s="12"/>
      <c r="K414" s="7"/>
      <c r="L414" s="7"/>
      <c r="M414" s="7"/>
      <c r="N414" s="7"/>
      <c r="O414" s="7"/>
      <c r="P414" s="7"/>
      <c r="Q414" s="13"/>
      <c r="R414" s="14"/>
      <c r="S414" s="15"/>
      <c r="T414" s="7"/>
      <c r="U414" s="7"/>
      <c r="V414" s="13"/>
      <c r="W414" s="7"/>
      <c r="X414" s="7"/>
      <c r="Y414" s="17"/>
      <c r="Z414" s="7"/>
    </row>
    <row r="415" spans="3:26">
      <c r="C415" s="6"/>
      <c r="D415" s="11"/>
      <c r="E415" s="10"/>
      <c r="F415" s="6"/>
      <c r="H415" s="6"/>
      <c r="I415" s="8"/>
      <c r="J415" s="12"/>
      <c r="K415" s="7"/>
      <c r="L415" s="7"/>
      <c r="M415" s="7"/>
      <c r="N415" s="7"/>
      <c r="O415" s="7"/>
      <c r="P415" s="7"/>
      <c r="Q415" s="13"/>
      <c r="R415" s="14"/>
      <c r="S415" s="15"/>
      <c r="T415" s="7"/>
      <c r="U415" s="7"/>
      <c r="V415" s="13"/>
      <c r="W415" s="7"/>
      <c r="X415" s="7"/>
      <c r="Y415" s="17"/>
      <c r="Z415" s="7"/>
    </row>
    <row r="416" spans="3:26">
      <c r="C416" s="6"/>
      <c r="D416" s="11"/>
      <c r="E416" s="10"/>
      <c r="F416" s="6"/>
      <c r="H416" s="6"/>
      <c r="I416" s="8"/>
      <c r="J416" s="12"/>
      <c r="K416" s="7"/>
      <c r="L416" s="7"/>
      <c r="M416" s="7"/>
      <c r="N416" s="7"/>
      <c r="O416" s="7"/>
      <c r="P416" s="7"/>
      <c r="Q416" s="13"/>
      <c r="R416" s="14"/>
      <c r="S416" s="15"/>
      <c r="T416" s="7"/>
      <c r="U416" s="7"/>
      <c r="V416" s="13"/>
      <c r="W416" s="7"/>
      <c r="X416" s="7"/>
      <c r="Y416" s="17"/>
      <c r="Z416" s="7"/>
    </row>
    <row r="417" spans="3:26">
      <c r="C417" s="6"/>
      <c r="D417" s="11"/>
      <c r="E417" s="10"/>
      <c r="F417" s="6"/>
      <c r="H417" s="6"/>
      <c r="I417" s="8"/>
      <c r="J417" s="12"/>
      <c r="K417" s="7"/>
      <c r="L417" s="7"/>
      <c r="M417" s="7"/>
      <c r="N417" s="7"/>
      <c r="O417" s="7"/>
      <c r="P417" s="7"/>
      <c r="Q417" s="13"/>
      <c r="R417" s="14"/>
      <c r="S417" s="15"/>
      <c r="T417" s="7"/>
      <c r="U417" s="7"/>
      <c r="V417" s="13"/>
      <c r="W417" s="7"/>
      <c r="X417" s="7"/>
      <c r="Y417" s="17"/>
      <c r="Z417" s="7"/>
    </row>
    <row r="418" spans="3:26">
      <c r="C418" s="6"/>
      <c r="D418" s="11"/>
      <c r="E418" s="10"/>
      <c r="F418" s="6"/>
      <c r="H418" s="6"/>
      <c r="I418" s="8"/>
      <c r="J418" s="12"/>
      <c r="K418" s="7"/>
      <c r="L418" s="7"/>
      <c r="M418" s="7"/>
      <c r="N418" s="7"/>
      <c r="O418" s="7"/>
      <c r="P418" s="7"/>
      <c r="Q418" s="13"/>
      <c r="R418" s="14"/>
      <c r="S418" s="15"/>
      <c r="T418" s="7"/>
      <c r="U418" s="7"/>
      <c r="V418" s="13"/>
      <c r="W418" s="7"/>
      <c r="X418" s="7"/>
      <c r="Y418" s="17"/>
      <c r="Z418" s="7"/>
    </row>
    <row r="419" spans="3:26">
      <c r="C419" s="6"/>
      <c r="D419" s="11"/>
      <c r="E419" s="10"/>
      <c r="F419" s="6"/>
      <c r="H419" s="6"/>
      <c r="I419" s="8"/>
      <c r="J419" s="12"/>
      <c r="K419" s="7"/>
      <c r="L419" s="7"/>
      <c r="M419" s="7"/>
      <c r="N419" s="7"/>
      <c r="O419" s="7"/>
      <c r="P419" s="7"/>
      <c r="Q419" s="13"/>
      <c r="R419" s="14"/>
      <c r="S419" s="15"/>
      <c r="T419" s="7"/>
      <c r="U419" s="7"/>
      <c r="V419" s="13"/>
      <c r="W419" s="7"/>
      <c r="X419" s="7"/>
      <c r="Y419" s="17"/>
      <c r="Z419" s="7"/>
    </row>
    <row r="420" spans="3:26">
      <c r="C420" s="6"/>
      <c r="D420" s="11"/>
      <c r="E420" s="10"/>
      <c r="F420" s="6"/>
      <c r="H420" s="6"/>
      <c r="I420" s="8"/>
      <c r="J420" s="12"/>
      <c r="K420" s="7"/>
      <c r="L420" s="7"/>
      <c r="M420" s="7"/>
      <c r="N420" s="7"/>
      <c r="O420" s="7"/>
      <c r="P420" s="7"/>
      <c r="Q420" s="13"/>
      <c r="R420" s="14"/>
      <c r="S420" s="15"/>
      <c r="T420" s="7"/>
      <c r="U420" s="7"/>
      <c r="V420" s="13"/>
      <c r="W420" s="7"/>
      <c r="X420" s="7"/>
      <c r="Y420" s="17"/>
      <c r="Z420" s="7"/>
    </row>
    <row r="421" spans="3:26">
      <c r="C421" s="6"/>
      <c r="D421" s="11"/>
      <c r="E421" s="10"/>
      <c r="F421" s="6"/>
      <c r="H421" s="6"/>
      <c r="I421" s="8"/>
      <c r="J421" s="12"/>
      <c r="K421" s="7"/>
      <c r="L421" s="7"/>
      <c r="M421" s="7"/>
      <c r="N421" s="7"/>
      <c r="O421" s="7"/>
      <c r="P421" s="7"/>
      <c r="Q421" s="13"/>
      <c r="R421" s="14"/>
      <c r="S421" s="15"/>
      <c r="T421" s="7"/>
      <c r="U421" s="7"/>
      <c r="V421" s="13"/>
      <c r="W421" s="7"/>
      <c r="X421" s="7"/>
      <c r="Y421" s="17"/>
      <c r="Z421" s="7"/>
    </row>
    <row r="422" spans="3:26">
      <c r="C422" s="6"/>
      <c r="D422" s="11"/>
      <c r="E422" s="10"/>
      <c r="F422" s="6"/>
      <c r="H422" s="6"/>
      <c r="I422" s="8"/>
      <c r="J422" s="12"/>
      <c r="K422" s="7"/>
      <c r="L422" s="7"/>
      <c r="M422" s="7"/>
      <c r="N422" s="7"/>
      <c r="O422" s="7"/>
      <c r="P422" s="7"/>
      <c r="Q422" s="13"/>
      <c r="R422" s="14"/>
      <c r="S422" s="15"/>
      <c r="T422" s="7"/>
      <c r="U422" s="7"/>
      <c r="V422" s="13"/>
      <c r="W422" s="7"/>
      <c r="X422" s="7"/>
      <c r="Y422" s="17"/>
      <c r="Z422" s="7"/>
    </row>
    <row r="423" spans="3:26">
      <c r="C423" s="6"/>
      <c r="D423" s="11"/>
      <c r="E423" s="10"/>
      <c r="F423" s="6"/>
      <c r="H423" s="6"/>
      <c r="I423" s="8"/>
      <c r="J423" s="12"/>
      <c r="K423" s="7"/>
      <c r="L423" s="7"/>
      <c r="M423" s="7"/>
      <c r="N423" s="7"/>
      <c r="O423" s="7"/>
      <c r="P423" s="7"/>
      <c r="Q423" s="13"/>
      <c r="R423" s="14"/>
      <c r="S423" s="15"/>
      <c r="T423" s="7"/>
      <c r="U423" s="7"/>
      <c r="V423" s="13"/>
      <c r="W423" s="7"/>
      <c r="X423" s="7"/>
      <c r="Y423" s="17"/>
      <c r="Z423" s="7"/>
    </row>
    <row r="424" spans="3:26">
      <c r="C424" s="6"/>
      <c r="D424" s="11"/>
      <c r="E424" s="10"/>
      <c r="F424" s="6"/>
      <c r="H424" s="6"/>
      <c r="I424" s="8"/>
      <c r="J424" s="12"/>
      <c r="K424" s="7"/>
      <c r="L424" s="7"/>
      <c r="M424" s="7"/>
      <c r="N424" s="7"/>
      <c r="O424" s="7"/>
      <c r="P424" s="7"/>
      <c r="Q424" s="13"/>
      <c r="R424" s="14"/>
      <c r="S424" s="15"/>
      <c r="T424" s="7"/>
      <c r="U424" s="7"/>
      <c r="V424" s="13"/>
      <c r="W424" s="7"/>
      <c r="X424" s="7"/>
      <c r="Y424" s="17"/>
      <c r="Z424" s="7"/>
    </row>
    <row r="425" spans="3:26">
      <c r="C425" s="6"/>
      <c r="D425" s="11"/>
      <c r="E425" s="10"/>
      <c r="F425" s="6"/>
      <c r="H425" s="6"/>
      <c r="I425" s="8"/>
      <c r="J425" s="12"/>
      <c r="K425" s="7"/>
      <c r="L425" s="7"/>
      <c r="M425" s="7"/>
      <c r="N425" s="7"/>
      <c r="O425" s="7"/>
      <c r="P425" s="7"/>
      <c r="Q425" s="13"/>
      <c r="R425" s="14"/>
      <c r="S425" s="15"/>
      <c r="T425" s="7"/>
      <c r="U425" s="7"/>
      <c r="V425" s="13"/>
      <c r="W425" s="7"/>
      <c r="X425" s="7"/>
      <c r="Y425" s="17"/>
      <c r="Z425" s="7"/>
    </row>
    <row r="426" spans="3:26">
      <c r="C426" s="6"/>
      <c r="D426" s="11"/>
      <c r="E426" s="10"/>
      <c r="F426" s="6"/>
      <c r="H426" s="6"/>
      <c r="I426" s="8"/>
      <c r="J426" s="12"/>
      <c r="K426" s="7"/>
      <c r="L426" s="7"/>
      <c r="M426" s="7"/>
      <c r="N426" s="7"/>
      <c r="O426" s="7"/>
      <c r="P426" s="7"/>
      <c r="Q426" s="13"/>
      <c r="R426" s="14"/>
      <c r="S426" s="15"/>
      <c r="T426" s="7"/>
      <c r="U426" s="7"/>
      <c r="V426" s="13"/>
      <c r="W426" s="7"/>
      <c r="X426" s="7"/>
      <c r="Y426" s="17"/>
      <c r="Z426" s="7"/>
    </row>
    <row r="427" spans="3:26">
      <c r="C427" s="6"/>
      <c r="D427" s="11"/>
      <c r="E427" s="10"/>
      <c r="F427" s="6"/>
      <c r="H427" s="6"/>
      <c r="I427" s="8"/>
      <c r="J427" s="12"/>
      <c r="K427" s="7"/>
      <c r="L427" s="7"/>
      <c r="M427" s="7"/>
      <c r="N427" s="7"/>
      <c r="O427" s="7"/>
      <c r="P427" s="7"/>
      <c r="Q427" s="13"/>
      <c r="R427" s="14"/>
      <c r="S427" s="15"/>
      <c r="T427" s="7"/>
      <c r="U427" s="7"/>
      <c r="V427" s="13"/>
      <c r="W427" s="7"/>
      <c r="X427" s="7"/>
      <c r="Y427" s="17"/>
      <c r="Z427" s="7"/>
    </row>
    <row r="428" spans="3:26">
      <c r="C428" s="6"/>
      <c r="D428" s="11"/>
      <c r="E428" s="10"/>
      <c r="F428" s="6"/>
      <c r="H428" s="6"/>
      <c r="I428" s="8"/>
      <c r="J428" s="12"/>
      <c r="K428" s="7"/>
      <c r="L428" s="7"/>
      <c r="M428" s="7"/>
      <c r="N428" s="7"/>
      <c r="O428" s="7"/>
      <c r="P428" s="7"/>
      <c r="Q428" s="13"/>
      <c r="R428" s="14"/>
      <c r="S428" s="15"/>
      <c r="T428" s="7"/>
      <c r="U428" s="7"/>
      <c r="V428" s="13"/>
      <c r="W428" s="7"/>
      <c r="X428" s="7"/>
      <c r="Y428" s="17"/>
      <c r="Z428" s="7"/>
    </row>
    <row r="429" spans="3:26">
      <c r="C429" s="6"/>
      <c r="D429" s="11"/>
      <c r="E429" s="10"/>
      <c r="F429" s="6"/>
      <c r="H429" s="6"/>
      <c r="I429" s="8"/>
      <c r="J429" s="12"/>
      <c r="K429" s="7"/>
      <c r="L429" s="7"/>
      <c r="M429" s="7"/>
      <c r="N429" s="7"/>
      <c r="O429" s="7"/>
      <c r="P429" s="7"/>
      <c r="Q429" s="13"/>
      <c r="R429" s="14"/>
      <c r="S429" s="15"/>
      <c r="T429" s="7"/>
      <c r="U429" s="7"/>
      <c r="V429" s="13"/>
      <c r="W429" s="7"/>
      <c r="X429" s="7"/>
      <c r="Y429" s="17"/>
      <c r="Z429" s="7"/>
    </row>
    <row r="430" spans="3:26">
      <c r="C430" s="6"/>
      <c r="D430" s="11"/>
      <c r="E430" s="10"/>
      <c r="F430" s="6"/>
      <c r="H430" s="6"/>
      <c r="I430" s="8"/>
      <c r="J430" s="12"/>
      <c r="K430" s="7"/>
      <c r="L430" s="7"/>
      <c r="M430" s="7"/>
      <c r="N430" s="7"/>
      <c r="O430" s="7"/>
      <c r="P430" s="7"/>
      <c r="Q430" s="13"/>
      <c r="R430" s="14"/>
      <c r="S430" s="15"/>
      <c r="T430" s="7"/>
      <c r="U430" s="7"/>
      <c r="V430" s="13"/>
      <c r="W430" s="7"/>
      <c r="X430" s="7"/>
      <c r="Y430" s="17"/>
      <c r="Z430" s="7"/>
    </row>
    <row r="431" spans="3:26">
      <c r="C431" s="6"/>
      <c r="D431" s="11"/>
      <c r="E431" s="10"/>
      <c r="F431" s="6"/>
      <c r="H431" s="6"/>
      <c r="I431" s="8"/>
      <c r="J431" s="12"/>
      <c r="K431" s="7"/>
      <c r="L431" s="7"/>
      <c r="M431" s="7"/>
      <c r="N431" s="7"/>
      <c r="O431" s="7"/>
      <c r="P431" s="7"/>
      <c r="Q431" s="13"/>
      <c r="R431" s="14"/>
      <c r="S431" s="15"/>
      <c r="T431" s="7"/>
      <c r="U431" s="7"/>
      <c r="V431" s="13"/>
      <c r="W431" s="7"/>
      <c r="X431" s="7"/>
      <c r="Y431" s="17"/>
      <c r="Z431" s="7"/>
    </row>
    <row r="432" spans="3:26">
      <c r="C432" s="6"/>
      <c r="D432" s="11"/>
      <c r="E432" s="10"/>
      <c r="F432" s="6"/>
      <c r="H432" s="6"/>
      <c r="I432" s="8"/>
      <c r="J432" s="12"/>
      <c r="K432" s="7"/>
      <c r="L432" s="7"/>
      <c r="M432" s="7"/>
      <c r="N432" s="7"/>
      <c r="O432" s="7"/>
      <c r="P432" s="7"/>
      <c r="Q432" s="13"/>
      <c r="R432" s="14"/>
      <c r="S432" s="15"/>
      <c r="T432" s="7"/>
      <c r="U432" s="7"/>
      <c r="V432" s="13"/>
      <c r="W432" s="7"/>
      <c r="X432" s="7"/>
      <c r="Y432" s="17"/>
      <c r="Z432" s="7"/>
    </row>
    <row r="433" spans="3:26">
      <c r="C433" s="6"/>
      <c r="D433" s="11"/>
      <c r="E433" s="10"/>
      <c r="F433" s="6"/>
      <c r="H433" s="6"/>
      <c r="I433" s="8"/>
      <c r="J433" s="12"/>
      <c r="K433" s="7"/>
      <c r="L433" s="7"/>
      <c r="M433" s="7"/>
      <c r="N433" s="7"/>
      <c r="O433" s="7"/>
      <c r="P433" s="7"/>
      <c r="Q433" s="13"/>
      <c r="R433" s="14"/>
      <c r="S433" s="15"/>
      <c r="T433" s="7"/>
      <c r="U433" s="7"/>
      <c r="V433" s="13"/>
      <c r="W433" s="7"/>
      <c r="X433" s="7"/>
      <c r="Y433" s="17"/>
      <c r="Z433" s="7"/>
    </row>
    <row r="434" spans="3:26">
      <c r="C434" s="6"/>
      <c r="D434" s="11"/>
      <c r="E434" s="10"/>
      <c r="F434" s="6"/>
      <c r="H434" s="6"/>
      <c r="I434" s="8"/>
      <c r="J434" s="12"/>
      <c r="K434" s="7"/>
      <c r="L434" s="7"/>
      <c r="M434" s="7"/>
      <c r="N434" s="7"/>
      <c r="O434" s="7"/>
      <c r="P434" s="7"/>
      <c r="Q434" s="13"/>
      <c r="R434" s="14"/>
      <c r="S434" s="15"/>
      <c r="T434" s="7"/>
      <c r="U434" s="7"/>
      <c r="V434" s="13"/>
      <c r="W434" s="7"/>
      <c r="X434" s="7"/>
      <c r="Y434" s="17"/>
      <c r="Z434" s="7"/>
    </row>
    <row r="435" spans="3:26">
      <c r="C435" s="6"/>
      <c r="D435" s="11"/>
      <c r="E435" s="10"/>
      <c r="F435" s="6"/>
      <c r="H435" s="6"/>
      <c r="I435" s="8"/>
      <c r="J435" s="12"/>
      <c r="K435" s="7"/>
      <c r="L435" s="7"/>
      <c r="M435" s="7"/>
      <c r="N435" s="7"/>
      <c r="O435" s="7"/>
      <c r="P435" s="7"/>
      <c r="Q435" s="13"/>
      <c r="R435" s="14"/>
      <c r="S435" s="15"/>
      <c r="T435" s="7"/>
      <c r="U435" s="7"/>
      <c r="V435" s="13"/>
      <c r="W435" s="7"/>
      <c r="X435" s="7"/>
      <c r="Y435" s="17"/>
      <c r="Z435" s="7"/>
    </row>
    <row r="436" spans="3:26">
      <c r="C436" s="6"/>
      <c r="D436" s="11"/>
      <c r="E436" s="10"/>
      <c r="F436" s="6"/>
      <c r="H436" s="6"/>
      <c r="I436" s="8"/>
      <c r="J436" s="12"/>
      <c r="K436" s="7"/>
      <c r="L436" s="7"/>
      <c r="M436" s="7"/>
      <c r="N436" s="7"/>
      <c r="O436" s="7"/>
      <c r="P436" s="7"/>
      <c r="Q436" s="13"/>
      <c r="R436" s="14"/>
      <c r="S436" s="15"/>
      <c r="T436" s="7"/>
      <c r="U436" s="7"/>
      <c r="V436" s="13"/>
      <c r="W436" s="7"/>
      <c r="X436" s="7"/>
      <c r="Y436" s="17"/>
      <c r="Z436" s="7"/>
    </row>
    <row r="437" spans="3:26">
      <c r="C437" s="6"/>
      <c r="D437" s="11"/>
      <c r="E437" s="10"/>
      <c r="F437" s="6"/>
      <c r="H437" s="6"/>
      <c r="I437" s="8"/>
      <c r="J437" s="12"/>
      <c r="K437" s="7"/>
      <c r="L437" s="7"/>
      <c r="M437" s="7"/>
      <c r="N437" s="7"/>
      <c r="O437" s="7"/>
      <c r="P437" s="7"/>
      <c r="Q437" s="13"/>
      <c r="R437" s="14"/>
      <c r="S437" s="15"/>
      <c r="T437" s="7"/>
      <c r="U437" s="7"/>
      <c r="V437" s="13"/>
      <c r="W437" s="7"/>
      <c r="X437" s="7"/>
      <c r="Y437" s="17"/>
      <c r="Z437" s="7"/>
    </row>
    <row r="438" spans="3:26">
      <c r="C438" s="6"/>
      <c r="D438" s="11"/>
      <c r="E438" s="10"/>
      <c r="F438" s="6"/>
      <c r="H438" s="6"/>
      <c r="I438" s="8"/>
      <c r="J438" s="12"/>
      <c r="K438" s="7"/>
      <c r="L438" s="7"/>
      <c r="M438" s="7"/>
      <c r="N438" s="7"/>
      <c r="O438" s="7"/>
      <c r="P438" s="7"/>
      <c r="Q438" s="13"/>
      <c r="R438" s="14"/>
      <c r="S438" s="15"/>
      <c r="T438" s="7"/>
      <c r="U438" s="7"/>
      <c r="V438" s="13"/>
      <c r="W438" s="7"/>
      <c r="X438" s="7"/>
      <c r="Y438" s="17"/>
      <c r="Z438" s="7"/>
    </row>
    <row r="439" spans="3:26">
      <c r="P439" s="7"/>
      <c r="Q439" s="13"/>
      <c r="R439" s="14"/>
      <c r="S439" s="15"/>
      <c r="T439" s="7"/>
      <c r="U439" s="7"/>
      <c r="V439" s="13"/>
      <c r="W439" s="7"/>
      <c r="X439" s="7"/>
      <c r="Y439" s="17"/>
      <c r="Z439" s="7"/>
    </row>
    <row r="440" spans="3:26">
      <c r="P440" s="7"/>
      <c r="Q440" s="13"/>
      <c r="R440" s="14"/>
      <c r="S440" s="15"/>
      <c r="T440" s="7"/>
      <c r="U440" s="7"/>
      <c r="V440" s="13"/>
      <c r="W440" s="7"/>
      <c r="X440" s="7"/>
      <c r="Y440" s="17"/>
      <c r="Z440" s="7"/>
    </row>
  </sheetData>
  <phoneticPr fontId="28" type="noConversion"/>
  <hyperlinks>
    <hyperlink ref="A18" r:id="rId1"/>
    <hyperlink ref="R22" r:id="rId2" display="http://myimiev.com/forum/viewtopic.php?f=28&amp;t=1745&amp;start=50"/>
    <hyperlink ref="X25" r:id="rId3" display="http://www.mynissanleaf.com/"/>
    <hyperlink ref="X31" r:id="rId4" display="http://www.mynissanleaf.com/"/>
  </hyperlinks>
  <pageMargins left="0.25" right="0.25" top="0.75" bottom="0.75" header="0.3" footer="0.3"/>
  <pageSetup orientation="portrait" r:id="rId5"/>
  <headerFooter alignWithMargins="0"/>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LRR</vt:lpstr>
      <vt:lpstr>tires&amp;wheels</vt:lpstr>
      <vt:lpstr>Maintenance</vt:lpstr>
      <vt:lpstr>doe</vt:lpstr>
      <vt:lpstr>torque</vt:lpstr>
      <vt:lpstr>Leaf</vt:lpstr>
      <vt:lpstr>i-miev</vt:lpstr>
      <vt:lpstr>i-miev (eu6.066)</vt:lpstr>
      <vt:lpstr>i-miev (LRR 51psi)</vt:lpstr>
      <vt:lpstr>i-miev (LRR 51psi,no mirrors)</vt:lpstr>
      <vt:lpstr>i-miev (LRR 51psi-20%drag)</vt:lpstr>
      <vt:lpstr>tri-miev1</vt:lpstr>
      <vt:lpstr>tri-miev2</vt:lpstr>
      <vt:lpstr>tri-miev3</vt:lpstr>
      <vt:lpstr>i-miev (220km test)</vt:lpstr>
      <vt:lpstr>i-miev (220km test) (2)</vt:lpstr>
    </vt:vector>
  </TitlesOfParts>
  <Company>Candlewest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de Brouwer</dc:creator>
  <cp:lastModifiedBy>Administrator</cp:lastModifiedBy>
  <cp:lastPrinted>2014-08-14T20:27:05Z</cp:lastPrinted>
  <dcterms:created xsi:type="dcterms:W3CDTF">2003-05-21T14:12:40Z</dcterms:created>
  <dcterms:modified xsi:type="dcterms:W3CDTF">2014-08-29T17:03:30Z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1061226083</vt:i4>
  </property>
  <property fmtid="{D5CDD505-2E9C-101B-9397-08002B2CF9AE}" pid="3" name="_EmailSubject">
    <vt:lpwstr>Cd xls</vt:lpwstr>
  </property>
  <property fmtid="{D5CDD505-2E9C-101B-9397-08002B2CF9AE}" pid="4" name="_AuthorEmail">
    <vt:lpwstr>gilles.p.debrouwer@boeing.com</vt:lpwstr>
  </property>
  <property fmtid="{D5CDD505-2E9C-101B-9397-08002B2CF9AE}" pid="5" name="_AuthorEmailDisplayName">
    <vt:lpwstr>De Brouwer, Gilles P</vt:lpwstr>
  </property>
  <property fmtid="{D5CDD505-2E9C-101B-9397-08002B2CF9AE}" pid="6" name="_ReviewingToolsShownOnce">
    <vt:lpwstr/>
  </property>
</Properties>
</file>