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8010"/>
  </bookViews>
  <sheets>
    <sheet name="Diagram1" sheetId="10" r:id="rId1"/>
    <sheet name="Munka3" sheetId="9" r:id="rId2"/>
    <sheet name="REITs" sheetId="4" r:id="rId3"/>
  </sheets>
  <externalReferences>
    <externalReference r:id="rId4"/>
  </externalReferences>
  <definedNames>
    <definedName name="_xlnm._FilterDatabase" localSheetId="2" hidden="1">REITs!$A$2:$R$247</definedName>
  </definedNames>
  <calcPr calcId="145621"/>
  <pivotCaches>
    <pivotCache cacheId="24" r:id="rId5"/>
  </pivotCaches>
</workbook>
</file>

<file path=xl/calcChain.xml><?xml version="1.0" encoding="utf-8"?>
<calcChain xmlns="http://schemas.openxmlformats.org/spreadsheetml/2006/main">
  <c r="U3" i="4" l="1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T3" i="4" l="1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Q210" i="4"/>
  <c r="R210" i="4"/>
  <c r="G211" i="4"/>
  <c r="G246" i="4"/>
  <c r="G210" i="4"/>
  <c r="S1" i="4" l="1"/>
  <c r="H1" i="4"/>
  <c r="L1" i="4"/>
  <c r="Q1" i="4"/>
  <c r="R1" i="4"/>
  <c r="F1" i="4"/>
  <c r="K1" i="4"/>
  <c r="G1" i="4"/>
  <c r="J1" i="4"/>
  <c r="M1" i="4" l="1"/>
  <c r="M246" i="4" l="1"/>
  <c r="F246" i="4"/>
  <c r="K246" i="4"/>
  <c r="D246" i="4"/>
  <c r="E246" i="4"/>
  <c r="E1" i="4"/>
  <c r="C1" i="4"/>
  <c r="D1" i="4"/>
  <c r="C246" i="4"/>
  <c r="E71" i="4"/>
  <c r="J246" i="4"/>
  <c r="N246" i="4" l="1"/>
  <c r="I246" i="4"/>
  <c r="P246" i="4"/>
  <c r="O246" i="4"/>
  <c r="O1" i="4"/>
  <c r="I1" i="4"/>
  <c r="N1" i="4"/>
  <c r="P1" i="4"/>
  <c r="D117" i="4"/>
  <c r="D234" i="4"/>
  <c r="D151" i="4"/>
  <c r="D196" i="4"/>
  <c r="D60" i="4"/>
  <c r="D16" i="4"/>
  <c r="D167" i="4"/>
  <c r="D247" i="4"/>
  <c r="D87" i="4"/>
  <c r="D103" i="4"/>
  <c r="D59" i="4"/>
  <c r="D5" i="4"/>
  <c r="D94" i="4"/>
  <c r="D101" i="4"/>
  <c r="D216" i="4"/>
  <c r="D244" i="4"/>
  <c r="D33" i="4"/>
  <c r="D65" i="4"/>
  <c r="D28" i="4"/>
  <c r="D146" i="4"/>
  <c r="D164" i="4"/>
  <c r="D191" i="4"/>
  <c r="D130" i="4"/>
  <c r="D17" i="4"/>
  <c r="D12" i="4"/>
  <c r="D44" i="4"/>
  <c r="D83" i="4"/>
  <c r="D10" i="4"/>
  <c r="D235" i="4"/>
  <c r="D91" i="4"/>
  <c r="D220" i="4"/>
  <c r="D48" i="4"/>
  <c r="D203" i="4"/>
  <c r="D18" i="4"/>
  <c r="D14" i="4"/>
  <c r="D37" i="4"/>
  <c r="D123" i="4"/>
  <c r="D142" i="4"/>
  <c r="D19" i="4"/>
  <c r="D139" i="4"/>
  <c r="D211" i="4"/>
  <c r="D92" i="4"/>
  <c r="D241" i="4"/>
  <c r="D149" i="4"/>
  <c r="D66" i="4"/>
  <c r="D236" i="4"/>
  <c r="D25" i="4"/>
  <c r="D69" i="4"/>
  <c r="D243" i="4"/>
  <c r="D171" i="4"/>
  <c r="D145" i="4"/>
  <c r="D64" i="4"/>
  <c r="D137" i="4"/>
  <c r="D223" i="4"/>
  <c r="D238" i="4"/>
  <c r="D169" i="4"/>
  <c r="D141" i="4"/>
  <c r="D15" i="4"/>
  <c r="D120" i="4"/>
  <c r="D198" i="4"/>
  <c r="D160" i="4"/>
  <c r="D52" i="4"/>
  <c r="D178" i="4"/>
  <c r="D114" i="4"/>
  <c r="D86" i="4"/>
  <c r="D96" i="4"/>
  <c r="D56" i="4"/>
  <c r="D132" i="4"/>
  <c r="D131" i="4"/>
  <c r="D182" i="4"/>
  <c r="D212" i="4"/>
  <c r="D90" i="4"/>
  <c r="D233" i="4"/>
  <c r="D102" i="4"/>
  <c r="D158" i="4"/>
  <c r="D144" i="4"/>
  <c r="D177" i="4"/>
  <c r="D22" i="4"/>
  <c r="D75" i="4"/>
  <c r="D186" i="4"/>
  <c r="D184" i="4"/>
  <c r="D225" i="4"/>
  <c r="D82" i="4"/>
  <c r="D9" i="4"/>
  <c r="D111" i="4"/>
  <c r="D140" i="4"/>
  <c r="D215" i="4"/>
  <c r="D194" i="4"/>
  <c r="D188" i="4"/>
  <c r="D97" i="4"/>
  <c r="D213" i="4"/>
  <c r="D32" i="4"/>
  <c r="D3" i="4"/>
  <c r="D47" i="4"/>
  <c r="D39" i="4"/>
  <c r="D222" i="4"/>
  <c r="D147" i="4"/>
  <c r="D150" i="4"/>
  <c r="D63" i="4"/>
  <c r="D187" i="4"/>
  <c r="D201" i="4"/>
  <c r="D93" i="4"/>
  <c r="D108" i="4"/>
  <c r="D240" i="4"/>
  <c r="D68" i="4"/>
  <c r="D21" i="4"/>
  <c r="D11" i="4"/>
  <c r="D26" i="4"/>
  <c r="D218" i="4"/>
  <c r="D29" i="4"/>
  <c r="D88" i="4"/>
  <c r="D84" i="4"/>
  <c r="D185" i="4"/>
  <c r="D128" i="4"/>
  <c r="D76" i="4"/>
  <c r="D224" i="4"/>
  <c r="D27" i="4"/>
  <c r="D79" i="4"/>
  <c r="D192" i="4"/>
  <c r="D7" i="4"/>
  <c r="D100" i="4"/>
  <c r="D189" i="4"/>
  <c r="D219" i="4"/>
  <c r="D152" i="4"/>
  <c r="D134" i="4"/>
  <c r="D136" i="4"/>
  <c r="D6" i="4"/>
  <c r="D30" i="4"/>
  <c r="D85" i="4"/>
  <c r="D106" i="4"/>
  <c r="D202" i="4"/>
  <c r="D61" i="4"/>
  <c r="D40" i="4"/>
  <c r="D58" i="4"/>
  <c r="D168" i="4"/>
  <c r="D163" i="4"/>
  <c r="D99" i="4"/>
  <c r="D232" i="4"/>
  <c r="D53" i="4"/>
  <c r="D200" i="4"/>
  <c r="D20" i="4"/>
  <c r="D154" i="4"/>
  <c r="D46" i="4"/>
  <c r="D36" i="4"/>
  <c r="D119" i="4"/>
  <c r="D208" i="4"/>
  <c r="D237" i="4"/>
  <c r="D231" i="4"/>
  <c r="D206" i="4"/>
  <c r="D165" i="4"/>
  <c r="D135" i="4"/>
  <c r="D50" i="4"/>
  <c r="D242" i="4"/>
  <c r="D153" i="4"/>
  <c r="D229" i="4"/>
  <c r="D174" i="4"/>
  <c r="D195" i="4"/>
  <c r="D24" i="4"/>
  <c r="D197" i="4"/>
  <c r="D172" i="4"/>
  <c r="D34" i="4"/>
  <c r="D175" i="4"/>
  <c r="D121" i="4"/>
  <c r="D138" i="4"/>
  <c r="D54" i="4"/>
  <c r="D217" i="4"/>
  <c r="D230" i="4"/>
  <c r="D214" i="4"/>
  <c r="D74" i="4"/>
  <c r="D179" i="4"/>
  <c r="D245" i="4"/>
  <c r="D107" i="4"/>
  <c r="D199" i="4"/>
  <c r="D159" i="4"/>
  <c r="D227" i="4"/>
  <c r="D13" i="4"/>
  <c r="D124" i="4"/>
  <c r="D105" i="4"/>
  <c r="D67" i="4"/>
  <c r="D51" i="4"/>
  <c r="D207" i="4"/>
  <c r="D4" i="4"/>
  <c r="D170" i="4"/>
  <c r="D81" i="4"/>
  <c r="D190" i="4"/>
  <c r="D193" i="4"/>
  <c r="D239" i="4"/>
  <c r="D80" i="4"/>
  <c r="D110" i="4"/>
  <c r="D89" i="4"/>
  <c r="D45" i="4"/>
  <c r="D133" i="4"/>
  <c r="D115" i="4"/>
  <c r="D221" i="4"/>
  <c r="D129" i="4"/>
  <c r="D166" i="4"/>
  <c r="D8" i="4"/>
  <c r="D57" i="4"/>
  <c r="D205" i="4"/>
  <c r="D180" i="4"/>
  <c r="D62" i="4"/>
  <c r="D42" i="4"/>
  <c r="D176" i="4"/>
  <c r="D72" i="4"/>
  <c r="D78" i="4"/>
  <c r="D127" i="4"/>
  <c r="D125" i="4"/>
  <c r="D126" i="4"/>
  <c r="D73" i="4"/>
  <c r="D38" i="4"/>
  <c r="D162" i="4"/>
  <c r="D43" i="4"/>
  <c r="D112" i="4"/>
  <c r="D157" i="4"/>
  <c r="D143" i="4"/>
  <c r="D95" i="4"/>
  <c r="D70" i="4"/>
  <c r="D226" i="4"/>
  <c r="D104" i="4"/>
  <c r="D31" i="4"/>
  <c r="D23" i="4"/>
  <c r="D118" i="4"/>
  <c r="D161" i="4"/>
  <c r="D228" i="4"/>
  <c r="D113" i="4"/>
  <c r="D116" i="4"/>
  <c r="D109" i="4"/>
  <c r="D98" i="4"/>
  <c r="D204" i="4"/>
  <c r="D155" i="4"/>
  <c r="D49" i="4"/>
  <c r="D181" i="4"/>
  <c r="D122" i="4"/>
  <c r="D209" i="4"/>
  <c r="D77" i="4"/>
  <c r="D71" i="4"/>
  <c r="D183" i="4"/>
  <c r="D173" i="4"/>
  <c r="D35" i="4"/>
  <c r="D210" i="4"/>
  <c r="D148" i="4"/>
  <c r="D41" i="4"/>
  <c r="D156" i="4"/>
  <c r="D55" i="4"/>
  <c r="D248" i="4" l="1"/>
  <c r="C53" i="4"/>
  <c r="E53" i="4"/>
  <c r="Q248" i="4" l="1"/>
  <c r="H248" i="4"/>
  <c r="L248" i="4"/>
  <c r="R248" i="4"/>
  <c r="I53" i="4" l="1"/>
  <c r="E203" i="4"/>
  <c r="E87" i="4"/>
  <c r="F171" i="4"/>
  <c r="G96" i="4"/>
  <c r="C209" i="4"/>
  <c r="G196" i="4"/>
  <c r="E56" i="4"/>
  <c r="C177" i="4"/>
  <c r="E58" i="4"/>
  <c r="K108" i="4"/>
  <c r="F237" i="4"/>
  <c r="F180" i="4"/>
  <c r="K214" i="4"/>
  <c r="K243" i="4"/>
  <c r="K127" i="4"/>
  <c r="J47" i="4"/>
  <c r="K228" i="4"/>
  <c r="K41" i="4"/>
  <c r="F104" i="4"/>
  <c r="G156" i="4"/>
  <c r="E149" i="4"/>
  <c r="G38" i="4"/>
  <c r="E10" i="4"/>
  <c r="G121" i="4"/>
  <c r="J147" i="4"/>
  <c r="G243" i="4"/>
  <c r="J167" i="4"/>
  <c r="G124" i="4"/>
  <c r="K138" i="4"/>
  <c r="G57" i="4"/>
  <c r="K168" i="4"/>
  <c r="J66" i="4"/>
  <c r="J186" i="4"/>
  <c r="C18" i="4"/>
  <c r="G126" i="4"/>
  <c r="G36" i="4"/>
  <c r="G136" i="4"/>
  <c r="J65" i="4"/>
  <c r="K181" i="4"/>
  <c r="K153" i="4"/>
  <c r="J196" i="4"/>
  <c r="E168" i="4"/>
  <c r="F175" i="4"/>
  <c r="J233" i="4"/>
  <c r="K71" i="4"/>
  <c r="F48" i="4"/>
  <c r="J178" i="4"/>
  <c r="K160" i="4"/>
  <c r="J212" i="4"/>
  <c r="K53" i="4"/>
  <c r="C140" i="4"/>
  <c r="J27" i="4"/>
  <c r="C202" i="4"/>
  <c r="E188" i="4"/>
  <c r="K12" i="4"/>
  <c r="E128" i="4"/>
  <c r="F183" i="4"/>
  <c r="E86" i="4"/>
  <c r="E96" i="4"/>
  <c r="F229" i="4"/>
  <c r="J211" i="4"/>
  <c r="J52" i="4"/>
  <c r="E130" i="4"/>
  <c r="E97" i="4"/>
  <c r="F150" i="4"/>
  <c r="G169" i="4"/>
  <c r="K87" i="4"/>
  <c r="K78" i="4"/>
  <c r="J216" i="4"/>
  <c r="C12" i="4"/>
  <c r="C132" i="4"/>
  <c r="G109" i="4"/>
  <c r="J85" i="4"/>
  <c r="G204" i="4"/>
  <c r="G22" i="4"/>
  <c r="J168" i="4"/>
  <c r="F42" i="4"/>
  <c r="F152" i="4"/>
  <c r="K118" i="4"/>
  <c r="G112" i="4"/>
  <c r="G232" i="4"/>
  <c r="K171" i="4"/>
  <c r="G138" i="4"/>
  <c r="K80" i="4"/>
  <c r="K11" i="4"/>
  <c r="C88" i="4"/>
  <c r="J92" i="4"/>
  <c r="K146" i="4"/>
  <c r="F70" i="4"/>
  <c r="F153" i="4"/>
  <c r="C93" i="4"/>
  <c r="K196" i="4"/>
  <c r="F118" i="4"/>
  <c r="K105" i="4"/>
  <c r="K110" i="4"/>
  <c r="E144" i="4"/>
  <c r="K173" i="4"/>
  <c r="E120" i="4"/>
  <c r="K197" i="4"/>
  <c r="C215" i="4"/>
  <c r="G76" i="4"/>
  <c r="J18" i="4"/>
  <c r="G247" i="4"/>
  <c r="F49" i="4"/>
  <c r="J6" i="4"/>
  <c r="J19" i="4"/>
  <c r="J94" i="4"/>
  <c r="J76" i="4"/>
  <c r="E184" i="4"/>
  <c r="E151" i="4"/>
  <c r="J207" i="4"/>
  <c r="F71" i="4"/>
  <c r="G79" i="4"/>
  <c r="F225" i="4"/>
  <c r="C96" i="4"/>
  <c r="K193" i="4"/>
  <c r="F20" i="4"/>
  <c r="E132" i="4"/>
  <c r="G114" i="4"/>
  <c r="K27" i="4"/>
  <c r="J30" i="4"/>
  <c r="K221" i="4"/>
  <c r="G119" i="4"/>
  <c r="K247" i="4"/>
  <c r="J222" i="4"/>
  <c r="K52" i="4"/>
  <c r="F53" i="4"/>
  <c r="E3" i="4"/>
  <c r="F148" i="4"/>
  <c r="G68" i="4"/>
  <c r="C189" i="4"/>
  <c r="C66" i="4"/>
  <c r="J14" i="4"/>
  <c r="J219" i="4"/>
  <c r="F135" i="4"/>
  <c r="E215" i="4"/>
  <c r="J163" i="4"/>
  <c r="F195" i="4"/>
  <c r="G214" i="4"/>
  <c r="K149" i="4"/>
  <c r="K206" i="4"/>
  <c r="K40" i="4"/>
  <c r="J12" i="4"/>
  <c r="K200" i="4"/>
  <c r="G239" i="4"/>
  <c r="J146" i="4"/>
  <c r="G49" i="4"/>
  <c r="G11" i="4"/>
  <c r="J137" i="4"/>
  <c r="G125" i="4"/>
  <c r="E90" i="4"/>
  <c r="E123" i="4"/>
  <c r="C29" i="4"/>
  <c r="K109" i="4"/>
  <c r="C220" i="4"/>
  <c r="G151" i="4"/>
  <c r="K194" i="4"/>
  <c r="G13" i="4"/>
  <c r="F79" i="4"/>
  <c r="J229" i="4"/>
  <c r="E63" i="4"/>
  <c r="C128" i="4"/>
  <c r="C68" i="4"/>
  <c r="E211" i="4"/>
  <c r="F176" i="4"/>
  <c r="C79" i="4"/>
  <c r="E40" i="4"/>
  <c r="F199" i="4"/>
  <c r="C83" i="4"/>
  <c r="E139" i="4"/>
  <c r="J10" i="4"/>
  <c r="J7" i="4"/>
  <c r="C158" i="4"/>
  <c r="J39" i="4"/>
  <c r="F208" i="4"/>
  <c r="F217" i="4"/>
  <c r="G98" i="4"/>
  <c r="G230" i="4"/>
  <c r="F242" i="4"/>
  <c r="F126" i="4"/>
  <c r="K61" i="4"/>
  <c r="J131" i="4"/>
  <c r="K201" i="4"/>
  <c r="K10" i="4"/>
  <c r="K121" i="4"/>
  <c r="K23" i="4"/>
  <c r="F107" i="4"/>
  <c r="F116" i="4"/>
  <c r="J177" i="4"/>
  <c r="G20" i="4"/>
  <c r="K73" i="4"/>
  <c r="J17" i="4"/>
  <c r="G245" i="4"/>
  <c r="E198" i="4"/>
  <c r="K6" i="4"/>
  <c r="F151" i="4"/>
  <c r="F64" i="4"/>
  <c r="K225" i="4"/>
  <c r="K203" i="4"/>
  <c r="G161" i="4"/>
  <c r="F226" i="4"/>
  <c r="C167" i="4"/>
  <c r="F160" i="4"/>
  <c r="F89" i="4"/>
  <c r="G171" i="4"/>
  <c r="E163" i="4"/>
  <c r="G160" i="4"/>
  <c r="C65" i="4"/>
  <c r="J3" i="4"/>
  <c r="G23" i="4"/>
  <c r="G152" i="4"/>
  <c r="E25" i="4"/>
  <c r="J225" i="4"/>
  <c r="F14" i="4"/>
  <c r="F59" i="4"/>
  <c r="G59" i="4"/>
  <c r="K90" i="4"/>
  <c r="G90" i="4"/>
  <c r="G241" i="4"/>
  <c r="F9" i="4"/>
  <c r="F205" i="4"/>
  <c r="C192" i="4"/>
  <c r="F219" i="4"/>
  <c r="G219" i="4"/>
  <c r="E6" i="4"/>
  <c r="E93" i="4"/>
  <c r="E17" i="4"/>
  <c r="C187" i="4"/>
  <c r="J64" i="4"/>
  <c r="E136" i="4"/>
  <c r="E244" i="4"/>
  <c r="F99" i="4"/>
  <c r="F98" i="4"/>
  <c r="G164" i="4"/>
  <c r="F154" i="4"/>
  <c r="F239" i="4"/>
  <c r="G103" i="4"/>
  <c r="E218" i="4"/>
  <c r="G67" i="4"/>
  <c r="J241" i="4"/>
  <c r="G113" i="4"/>
  <c r="J218" i="4"/>
  <c r="K89" i="4"/>
  <c r="G108" i="4"/>
  <c r="G43" i="4"/>
  <c r="F54" i="4"/>
  <c r="J33" i="4"/>
  <c r="C92" i="4"/>
  <c r="E18" i="4"/>
  <c r="K131" i="4"/>
  <c r="F15" i="4"/>
  <c r="F67" i="4"/>
  <c r="G55" i="4"/>
  <c r="K33" i="4"/>
  <c r="C223" i="4"/>
  <c r="G217" i="4"/>
  <c r="J28" i="4"/>
  <c r="G179" i="4"/>
  <c r="F214" i="4"/>
  <c r="E134" i="4"/>
  <c r="K98" i="4"/>
  <c r="K183" i="4"/>
  <c r="G102" i="4"/>
  <c r="K96" i="4"/>
  <c r="G201" i="4"/>
  <c r="G207" i="4"/>
  <c r="K9" i="4"/>
  <c r="G145" i="4"/>
  <c r="F173" i="4"/>
  <c r="J194" i="4"/>
  <c r="K54" i="4"/>
  <c r="C111" i="4"/>
  <c r="C32" i="4"/>
  <c r="J201" i="4"/>
  <c r="J145" i="4"/>
  <c r="J243" i="4"/>
  <c r="E152" i="4"/>
  <c r="G132" i="4"/>
  <c r="E142" i="4"/>
  <c r="E145" i="4"/>
  <c r="C240" i="4"/>
  <c r="G48" i="4"/>
  <c r="G187" i="4"/>
  <c r="G144" i="4"/>
  <c r="F4" i="4"/>
  <c r="E61" i="4"/>
  <c r="E220" i="4"/>
  <c r="J244" i="4"/>
  <c r="C85" i="4"/>
  <c r="G61" i="4"/>
  <c r="J103" i="4"/>
  <c r="C14" i="4"/>
  <c r="G107" i="4"/>
  <c r="K169" i="4"/>
  <c r="J68" i="4"/>
  <c r="K151" i="4"/>
  <c r="J60" i="4"/>
  <c r="E196" i="4"/>
  <c r="F62" i="4"/>
  <c r="K172" i="4"/>
  <c r="F179" i="4"/>
  <c r="G197" i="4"/>
  <c r="K227" i="4"/>
  <c r="G104" i="4"/>
  <c r="F128" i="4"/>
  <c r="F81" i="4"/>
  <c r="K64" i="4"/>
  <c r="K104" i="4"/>
  <c r="E28" i="4"/>
  <c r="K122" i="4"/>
  <c r="K126" i="4"/>
  <c r="J40" i="4"/>
  <c r="C222" i="4"/>
  <c r="G30" i="4"/>
  <c r="K79" i="4"/>
  <c r="G45" i="4"/>
  <c r="E117" i="4"/>
  <c r="C44" i="4"/>
  <c r="G221" i="4"/>
  <c r="K68" i="4"/>
  <c r="C117" i="4"/>
  <c r="C236" i="4"/>
  <c r="F156" i="4"/>
  <c r="F193" i="4"/>
  <c r="G229" i="4"/>
  <c r="C37" i="4"/>
  <c r="G81" i="4"/>
  <c r="J185" i="4"/>
  <c r="G80" i="4"/>
  <c r="G242" i="4"/>
  <c r="G53" i="4"/>
  <c r="C160" i="4"/>
  <c r="C25" i="4"/>
  <c r="J78" i="4"/>
  <c r="E12" i="4"/>
  <c r="J48" i="4"/>
  <c r="K209" i="4"/>
  <c r="F73" i="4"/>
  <c r="E64" i="4"/>
  <c r="E108" i="4"/>
  <c r="G91" i="4"/>
  <c r="J32" i="4"/>
  <c r="E11" i="4"/>
  <c r="F170" i="4"/>
  <c r="C219" i="4"/>
  <c r="F35" i="4"/>
  <c r="K50" i="4"/>
  <c r="J58" i="4"/>
  <c r="K187" i="4"/>
  <c r="K245" i="4"/>
  <c r="J22" i="4"/>
  <c r="E186" i="4"/>
  <c r="G170" i="4"/>
  <c r="F105" i="4"/>
  <c r="E33" i="4"/>
  <c r="C94" i="4"/>
  <c r="C82" i="4"/>
  <c r="F187" i="4"/>
  <c r="G183" i="4"/>
  <c r="F230" i="4"/>
  <c r="F245" i="4"/>
  <c r="E212" i="4"/>
  <c r="K157" i="4"/>
  <c r="C218" i="4"/>
  <c r="K8" i="4"/>
  <c r="G50" i="4"/>
  <c r="K119" i="4"/>
  <c r="F36" i="4"/>
  <c r="K17" i="4"/>
  <c r="E39" i="4"/>
  <c r="G166" i="4"/>
  <c r="G182" i="4"/>
  <c r="F13" i="4"/>
  <c r="G165" i="4"/>
  <c r="K182" i="4"/>
  <c r="K207" i="4"/>
  <c r="F8" i="4"/>
  <c r="K102" i="4"/>
  <c r="G176" i="4"/>
  <c r="K155" i="4"/>
  <c r="F31" i="4"/>
  <c r="C213" i="4"/>
  <c r="G226" i="4"/>
  <c r="K217" i="4"/>
  <c r="K45" i="4"/>
  <c r="C15" i="4"/>
  <c r="E160" i="4"/>
  <c r="G233" i="4"/>
  <c r="J114" i="4"/>
  <c r="G240" i="4"/>
  <c r="F76" i="4"/>
  <c r="E101" i="4"/>
  <c r="F210" i="4"/>
  <c r="E233" i="4"/>
  <c r="K55" i="4"/>
  <c r="J140" i="4"/>
  <c r="F25" i="4"/>
  <c r="F157" i="4"/>
  <c r="F110" i="4"/>
  <c r="E146" i="4"/>
  <c r="G195" i="4"/>
  <c r="G227" i="4"/>
  <c r="K135" i="4"/>
  <c r="K180" i="4"/>
  <c r="K107" i="4"/>
  <c r="G87" i="4"/>
  <c r="K114" i="4"/>
  <c r="E94" i="4"/>
  <c r="J44" i="4"/>
  <c r="K210" i="4"/>
  <c r="K179" i="4"/>
  <c r="J136" i="4"/>
  <c r="E167" i="4"/>
  <c r="F77" i="4"/>
  <c r="F232" i="4"/>
  <c r="G133" i="4"/>
  <c r="E111" i="4"/>
  <c r="F112" i="4"/>
  <c r="J26" i="4"/>
  <c r="G194" i="4"/>
  <c r="G7" i="4"/>
  <c r="F45" i="4"/>
  <c r="J235" i="4"/>
  <c r="G10" i="4"/>
  <c r="K136" i="4"/>
  <c r="K164" i="4"/>
  <c r="E66" i="4"/>
  <c r="J84" i="4"/>
  <c r="G33" i="4"/>
  <c r="E47" i="4"/>
  <c r="C90" i="4"/>
  <c r="K191" i="4"/>
  <c r="C142" i="4"/>
  <c r="J87" i="4"/>
  <c r="K36" i="4"/>
  <c r="J220" i="4"/>
  <c r="C244" i="4"/>
  <c r="C151" i="4"/>
  <c r="C150" i="4"/>
  <c r="K44" i="4"/>
  <c r="K219" i="4"/>
  <c r="F47" i="4"/>
  <c r="K47" i="4"/>
  <c r="F90" i="4"/>
  <c r="F68" i="4"/>
  <c r="E85" i="4"/>
  <c r="C134" i="4"/>
  <c r="G47" i="4"/>
  <c r="F172" i="4"/>
  <c r="C52" i="4"/>
  <c r="J240" i="4"/>
  <c r="E201" i="4"/>
  <c r="F243" i="4"/>
  <c r="E44" i="4"/>
  <c r="G100" i="4"/>
  <c r="J130" i="4"/>
  <c r="F109" i="4"/>
  <c r="J132" i="4"/>
  <c r="C97" i="4"/>
  <c r="E164" i="4"/>
  <c r="J88" i="4"/>
  <c r="G208" i="4"/>
  <c r="J117" i="4"/>
  <c r="J37" i="4"/>
  <c r="K159" i="4"/>
  <c r="J75" i="4"/>
  <c r="E177" i="4"/>
  <c r="F143" i="4"/>
  <c r="E7" i="4"/>
  <c r="F55" i="4"/>
  <c r="J203" i="4"/>
  <c r="G70" i="4"/>
  <c r="K35" i="4"/>
  <c r="C123" i="4"/>
  <c r="F41" i="4"/>
  <c r="G173" i="4"/>
  <c r="K115" i="4"/>
  <c r="K113" i="4"/>
  <c r="J90" i="4"/>
  <c r="G127" i="4"/>
  <c r="J192" i="4"/>
  <c r="C58" i="4"/>
  <c r="C60" i="4"/>
  <c r="G27" i="4"/>
  <c r="G157" i="4"/>
  <c r="K5" i="4"/>
  <c r="G5" i="4"/>
  <c r="C21" i="4"/>
  <c r="G6" i="4"/>
  <c r="F74" i="4"/>
  <c r="E192" i="4"/>
  <c r="F46" i="4"/>
  <c r="K70" i="4"/>
  <c r="J202" i="4"/>
  <c r="K231" i="4"/>
  <c r="K124" i="4"/>
  <c r="C191" i="4"/>
  <c r="C63" i="4"/>
  <c r="E247" i="4"/>
  <c r="C184" i="4"/>
  <c r="G137" i="4"/>
  <c r="G120" i="4"/>
  <c r="F155" i="4"/>
  <c r="J79" i="4"/>
  <c r="J96" i="4"/>
  <c r="E185" i="4"/>
  <c r="F51" i="4"/>
  <c r="E103" i="4"/>
  <c r="C235" i="4"/>
  <c r="E169" i="4"/>
  <c r="J16" i="4"/>
  <c r="K74" i="4"/>
  <c r="K170" i="4"/>
  <c r="J100" i="4"/>
  <c r="G153" i="4"/>
  <c r="K31" i="4"/>
  <c r="E141" i="4"/>
  <c r="F24" i="4"/>
  <c r="F34" i="4"/>
  <c r="C69" i="4"/>
  <c r="J149" i="4"/>
  <c r="C130" i="4"/>
  <c r="K67" i="4"/>
  <c r="K116" i="4"/>
  <c r="K34" i="4"/>
  <c r="K22" i="4"/>
  <c r="J9" i="4"/>
  <c r="G116" i="4"/>
  <c r="J164" i="4"/>
  <c r="E59" i="4"/>
  <c r="J215" i="4"/>
  <c r="G51" i="4"/>
  <c r="E60" i="4"/>
  <c r="G99" i="4"/>
  <c r="K240" i="4"/>
  <c r="G190" i="4"/>
  <c r="G40" i="4"/>
  <c r="C141" i="4"/>
  <c r="G206" i="4"/>
  <c r="J93" i="4"/>
  <c r="K156" i="4"/>
  <c r="F227" i="4"/>
  <c r="F228" i="4"/>
  <c r="G224" i="4"/>
  <c r="E147" i="4"/>
  <c r="K81" i="4"/>
  <c r="G46" i="4"/>
  <c r="G162" i="4"/>
  <c r="J56" i="4"/>
  <c r="J223" i="4"/>
  <c r="C152" i="4"/>
  <c r="J172" i="4"/>
  <c r="C188" i="4"/>
  <c r="E19" i="4"/>
  <c r="F209" i="4"/>
  <c r="E48" i="4"/>
  <c r="E202" i="4"/>
  <c r="E79" i="4"/>
  <c r="F78" i="4"/>
  <c r="G149" i="4"/>
  <c r="F190" i="4"/>
  <c r="E158" i="4"/>
  <c r="E137" i="4"/>
  <c r="K99" i="4"/>
  <c r="F161" i="4"/>
  <c r="E178" i="4"/>
  <c r="E219" i="4"/>
  <c r="C233" i="4"/>
  <c r="E216" i="4"/>
  <c r="K62" i="4"/>
  <c r="G191" i="4"/>
  <c r="G231" i="4"/>
  <c r="G84" i="4"/>
  <c r="F247" i="4"/>
  <c r="G34" i="4"/>
  <c r="C139" i="4"/>
  <c r="F174" i="4"/>
  <c r="K211" i="4"/>
  <c r="K57" i="4"/>
  <c r="F124" i="4"/>
  <c r="G17" i="4"/>
  <c r="G135" i="4"/>
  <c r="K198" i="4"/>
  <c r="K24" i="4"/>
  <c r="K205" i="4"/>
  <c r="J21" i="4"/>
  <c r="J91" i="4"/>
  <c r="K43" i="4"/>
  <c r="F231" i="4"/>
  <c r="G188" i="4"/>
  <c r="K229" i="4"/>
  <c r="G146" i="4"/>
  <c r="F162" i="4"/>
  <c r="F80" i="4"/>
  <c r="F63" i="4"/>
  <c r="E65" i="4"/>
  <c r="G4" i="4"/>
  <c r="E14" i="4"/>
  <c r="K84" i="4"/>
  <c r="G95" i="4"/>
  <c r="J236" i="4"/>
  <c r="G42" i="4"/>
  <c r="K42" i="4"/>
  <c r="J83" i="4"/>
  <c r="F202" i="4"/>
  <c r="K93" i="4"/>
  <c r="E191" i="4"/>
  <c r="E30" i="4"/>
  <c r="F224" i="4"/>
  <c r="C48" i="4"/>
  <c r="C211" i="4"/>
  <c r="E187" i="4"/>
  <c r="E182" i="4"/>
  <c r="E5" i="4"/>
  <c r="E240" i="4"/>
  <c r="E37" i="4"/>
  <c r="G175" i="4"/>
  <c r="G225" i="4"/>
  <c r="K19" i="4"/>
  <c r="C216" i="4"/>
  <c r="F184" i="4"/>
  <c r="J61" i="4"/>
  <c r="C75" i="4"/>
  <c r="K184" i="4"/>
  <c r="G8" i="4"/>
  <c r="K199" i="4"/>
  <c r="J213" i="4"/>
  <c r="G148" i="4"/>
  <c r="J11" i="4"/>
  <c r="F206" i="4"/>
  <c r="K49" i="4"/>
  <c r="K15" i="4"/>
  <c r="K143" i="4"/>
  <c r="C56" i="4"/>
  <c r="F200" i="4"/>
  <c r="J139" i="4"/>
  <c r="K125" i="4"/>
  <c r="G89" i="4"/>
  <c r="G105" i="4"/>
  <c r="E234" i="4"/>
  <c r="J101" i="4"/>
  <c r="G143" i="4"/>
  <c r="K38" i="4"/>
  <c r="K147" i="4"/>
  <c r="J234" i="4"/>
  <c r="G203" i="4"/>
  <c r="G186" i="4"/>
  <c r="E238" i="4"/>
  <c r="E235" i="4"/>
  <c r="F57" i="4"/>
  <c r="J29" i="4"/>
  <c r="K100" i="4"/>
  <c r="F221" i="4"/>
  <c r="C101" i="4"/>
  <c r="G110" i="4"/>
  <c r="K162" i="4"/>
  <c r="C9" i="4"/>
  <c r="K192" i="4"/>
  <c r="E189" i="4"/>
  <c r="F50" i="4"/>
  <c r="K150" i="4"/>
  <c r="G63" i="4"/>
  <c r="K241" i="4"/>
  <c r="G168" i="4"/>
  <c r="G64" i="4"/>
  <c r="F27" i="4"/>
  <c r="F125" i="4"/>
  <c r="E222" i="4"/>
  <c r="G9" i="4"/>
  <c r="K30" i="4"/>
  <c r="E29" i="4"/>
  <c r="K202" i="4"/>
  <c r="G41" i="4"/>
  <c r="K25" i="4"/>
  <c r="K20" i="4"/>
  <c r="K128" i="4"/>
  <c r="K137" i="4"/>
  <c r="J97" i="4"/>
  <c r="C16" i="4"/>
  <c r="F138" i="4"/>
  <c r="G35" i="4"/>
  <c r="G131" i="4"/>
  <c r="F166" i="4"/>
  <c r="F119" i="4"/>
  <c r="F52" i="4"/>
  <c r="J102" i="4"/>
  <c r="J86" i="4"/>
  <c r="C185" i="4"/>
  <c r="F204" i="4"/>
  <c r="K144" i="4"/>
  <c r="G54" i="4"/>
  <c r="J82" i="4"/>
  <c r="G72" i="4"/>
  <c r="G192" i="4"/>
  <c r="F165" i="4"/>
  <c r="E83" i="4"/>
  <c r="J182" i="4"/>
  <c r="K237" i="4"/>
  <c r="E69" i="4"/>
  <c r="C39" i="4"/>
  <c r="F115" i="4"/>
  <c r="J134" i="4"/>
  <c r="J120" i="4"/>
  <c r="G172" i="4"/>
  <c r="G147" i="4"/>
  <c r="G202" i="4"/>
  <c r="C47" i="4"/>
  <c r="F95" i="4"/>
  <c r="F211" i="4"/>
  <c r="G200" i="4"/>
  <c r="K208" i="4"/>
  <c r="K112" i="4"/>
  <c r="G181" i="4"/>
  <c r="J224" i="4"/>
  <c r="C247" i="4"/>
  <c r="G12" i="4"/>
  <c r="J99" i="4"/>
  <c r="K233" i="4"/>
  <c r="G44" i="4"/>
  <c r="E68" i="4"/>
  <c r="C64" i="4"/>
  <c r="F114" i="4"/>
  <c r="F72" i="4"/>
  <c r="C234" i="4"/>
  <c r="E26" i="4"/>
  <c r="C241" i="4"/>
  <c r="E21" i="4"/>
  <c r="G198" i="4"/>
  <c r="G174" i="4"/>
  <c r="J238" i="4"/>
  <c r="K13" i="4"/>
  <c r="G62" i="4"/>
  <c r="G205" i="4"/>
  <c r="G237" i="4"/>
  <c r="J144" i="4"/>
  <c r="K174" i="4"/>
  <c r="J142" i="4"/>
  <c r="E106" i="4"/>
  <c r="E236" i="4"/>
  <c r="F121" i="4"/>
  <c r="K188" i="4"/>
  <c r="E223" i="4"/>
  <c r="G193" i="4"/>
  <c r="K230" i="4"/>
  <c r="C163" i="4"/>
  <c r="K152" i="4"/>
  <c r="J158" i="4"/>
  <c r="G122" i="4"/>
  <c r="E241" i="4"/>
  <c r="C3" i="4"/>
  <c r="J69" i="4"/>
  <c r="C106" i="4"/>
  <c r="J141" i="4"/>
  <c r="G15" i="4"/>
  <c r="K76" i="4"/>
  <c r="G155" i="4"/>
  <c r="K145" i="4"/>
  <c r="C212" i="4"/>
  <c r="E194" i="4"/>
  <c r="K48" i="4"/>
  <c r="K204" i="4"/>
  <c r="C28" i="4"/>
  <c r="J106" i="4"/>
  <c r="G115" i="4"/>
  <c r="K51" i="4"/>
  <c r="J171" i="4"/>
  <c r="J72" i="4"/>
  <c r="K132" i="4"/>
  <c r="F185" i="4"/>
  <c r="E32" i="4"/>
  <c r="F207" i="4"/>
  <c r="E22" i="4"/>
  <c r="E82" i="4"/>
  <c r="E52" i="4"/>
  <c r="E9" i="4"/>
  <c r="F43" i="4"/>
  <c r="E100" i="4"/>
  <c r="G78" i="4"/>
  <c r="G71" i="4"/>
  <c r="E91" i="4"/>
  <c r="F181" i="4"/>
  <c r="F133" i="4"/>
  <c r="K161" i="4"/>
  <c r="G129" i="4"/>
  <c r="K120" i="4"/>
  <c r="K226" i="4"/>
  <c r="J123" i="4"/>
  <c r="F113" i="4"/>
  <c r="C178" i="4"/>
  <c r="E131" i="4"/>
  <c r="F122" i="4"/>
  <c r="K186" i="4"/>
  <c r="J189" i="4"/>
  <c r="G184" i="4"/>
  <c r="G19" i="4"/>
  <c r="K148" i="4"/>
  <c r="K91" i="4"/>
  <c r="J5" i="4"/>
  <c r="F188" i="4"/>
  <c r="K7" i="4"/>
  <c r="K46" i="4"/>
  <c r="J59" i="4"/>
  <c r="K190" i="4"/>
  <c r="F23" i="4"/>
  <c r="J108" i="4"/>
  <c r="K165" i="4"/>
  <c r="G24" i="4"/>
  <c r="G199" i="4"/>
  <c r="F96" i="4"/>
  <c r="F159" i="4"/>
  <c r="F129" i="4"/>
  <c r="J198" i="4"/>
  <c r="F127" i="4"/>
  <c r="E84" i="4"/>
  <c r="K133" i="4"/>
  <c r="G77" i="4"/>
  <c r="K4" i="4"/>
  <c r="K129" i="4"/>
  <c r="K239" i="4"/>
  <c r="J176" i="4"/>
  <c r="G93" i="4"/>
  <c r="E150" i="4"/>
  <c r="F197" i="4"/>
  <c r="J187" i="4"/>
  <c r="E102" i="4"/>
  <c r="J209" i="4"/>
  <c r="F38" i="4"/>
  <c r="E213" i="4"/>
  <c r="G52" i="4"/>
  <c r="K224" i="4"/>
  <c r="C238" i="4"/>
  <c r="E16" i="4"/>
  <c r="C26" i="4"/>
  <c r="E75" i="4"/>
  <c r="K166" i="4"/>
  <c r="G118" i="4"/>
  <c r="K232" i="4"/>
  <c r="K63" i="4"/>
  <c r="K77" i="4"/>
  <c r="G128" i="4"/>
  <c r="C59" i="4"/>
  <c r="K72" i="4"/>
  <c r="E88" i="4"/>
  <c r="K176" i="4"/>
  <c r="K175" i="4"/>
  <c r="G154" i="4"/>
  <c r="G150" i="4"/>
  <c r="G25" i="4"/>
  <c r="J169" i="4"/>
  <c r="E140" i="4"/>
  <c r="G180" i="4"/>
  <c r="K195" i="4"/>
  <c r="K242" i="4"/>
  <c r="K103" i="4"/>
  <c r="G73" i="4"/>
  <c r="E92" i="4"/>
  <c r="J111" i="4"/>
  <c r="G228" i="4"/>
  <c r="F191" i="4"/>
  <c r="G159" i="4"/>
  <c r="F240" i="4"/>
  <c r="G86" i="4"/>
  <c r="K86" i="4"/>
  <c r="G31" i="4"/>
  <c r="E15" i="4"/>
  <c r="F241" i="4"/>
  <c r="C143" i="4"/>
  <c r="K154" i="4"/>
  <c r="C77" i="4"/>
  <c r="E179" i="4"/>
  <c r="J173" i="4"/>
  <c r="F234" i="4"/>
  <c r="F220" i="4"/>
  <c r="F22" i="4"/>
  <c r="E113" i="4"/>
  <c r="G130" i="4"/>
  <c r="E116" i="4"/>
  <c r="C119" i="4"/>
  <c r="C62" i="4"/>
  <c r="F97" i="4"/>
  <c r="G28" i="4"/>
  <c r="C81" i="4"/>
  <c r="C49" i="4"/>
  <c r="E133" i="4"/>
  <c r="E46" i="4"/>
  <c r="C205" i="4"/>
  <c r="J197" i="4"/>
  <c r="C121" i="4"/>
  <c r="F108" i="4"/>
  <c r="G140" i="4"/>
  <c r="C231" i="4"/>
  <c r="E36" i="4"/>
  <c r="E119" i="4"/>
  <c r="J193" i="4"/>
  <c r="E51" i="4"/>
  <c r="E67" i="4"/>
  <c r="G244" i="4"/>
  <c r="F30" i="4"/>
  <c r="C19" i="4"/>
  <c r="G32" i="4"/>
  <c r="C22" i="4"/>
  <c r="C74" i="4"/>
  <c r="F37" i="4"/>
  <c r="C245" i="4"/>
  <c r="C208" i="4"/>
  <c r="F136" i="4"/>
  <c r="C166" i="4"/>
  <c r="K101" i="4"/>
  <c r="J55" i="4"/>
  <c r="K16" i="4"/>
  <c r="F69" i="4"/>
  <c r="G213" i="4"/>
  <c r="E237" i="4"/>
  <c r="E42" i="4"/>
  <c r="K32" i="4"/>
  <c r="E157" i="4"/>
  <c r="C157" i="4"/>
  <c r="F94" i="4"/>
  <c r="C200" i="4"/>
  <c r="C122" i="4"/>
  <c r="C217" i="4"/>
  <c r="G117" i="4"/>
  <c r="K177" i="4"/>
  <c r="J36" i="4"/>
  <c r="K218" i="4"/>
  <c r="C198" i="4"/>
  <c r="G216" i="4"/>
  <c r="C206" i="4"/>
  <c r="E175" i="4"/>
  <c r="G223" i="4"/>
  <c r="K39" i="4"/>
  <c r="C149" i="4"/>
  <c r="G94" i="4"/>
  <c r="G97" i="4"/>
  <c r="K18" i="4"/>
  <c r="K189" i="4"/>
  <c r="G60" i="4"/>
  <c r="C71" i="4"/>
  <c r="C35" i="4"/>
  <c r="C100" i="4"/>
  <c r="E55" i="4"/>
  <c r="J112" i="4"/>
  <c r="J181" i="4"/>
  <c r="J208" i="4"/>
  <c r="C109" i="4"/>
  <c r="K163" i="4"/>
  <c r="C229" i="4"/>
  <c r="C137" i="4"/>
  <c r="C225" i="4"/>
  <c r="K234" i="4"/>
  <c r="F103" i="4"/>
  <c r="F233" i="4"/>
  <c r="C194" i="4"/>
  <c r="J4" i="4"/>
  <c r="K111" i="4"/>
  <c r="K106" i="4"/>
  <c r="E34" i="4"/>
  <c r="K222" i="4"/>
  <c r="J45" i="4"/>
  <c r="J57" i="4"/>
  <c r="C232" i="4"/>
  <c r="C146" i="4"/>
  <c r="F75" i="4"/>
  <c r="C50" i="4"/>
  <c r="E127" i="4"/>
  <c r="C24" i="4"/>
  <c r="C175" i="4"/>
  <c r="E24" i="4"/>
  <c r="F235" i="4"/>
  <c r="K123" i="4"/>
  <c r="C99" i="4"/>
  <c r="C33" i="4"/>
  <c r="G29" i="4"/>
  <c r="G236" i="4"/>
  <c r="K238" i="4"/>
  <c r="K58" i="4"/>
  <c r="J157" i="4"/>
  <c r="F215" i="4"/>
  <c r="E155" i="4"/>
  <c r="G185" i="4"/>
  <c r="G85" i="4"/>
  <c r="C214" i="4"/>
  <c r="F194" i="4"/>
  <c r="C243" i="4"/>
  <c r="F168" i="4"/>
  <c r="E197" i="4"/>
  <c r="C159" i="4"/>
  <c r="F88" i="4"/>
  <c r="C13" i="4"/>
  <c r="G101" i="4"/>
  <c r="F61" i="4"/>
  <c r="J175" i="4"/>
  <c r="E129" i="4"/>
  <c r="J73" i="4"/>
  <c r="E89" i="4"/>
  <c r="K140" i="4"/>
  <c r="E153" i="4"/>
  <c r="F201" i="4"/>
  <c r="E204" i="4"/>
  <c r="E31" i="4"/>
  <c r="G16" i="4"/>
  <c r="F158" i="4"/>
  <c r="F26" i="4"/>
  <c r="F117" i="4"/>
  <c r="E112" i="4"/>
  <c r="E74" i="4"/>
  <c r="K244" i="4"/>
  <c r="E81" i="4"/>
  <c r="E199" i="4"/>
  <c r="C23" i="4"/>
  <c r="J156" i="4"/>
  <c r="F21" i="4"/>
  <c r="K65" i="4"/>
  <c r="K142" i="4"/>
  <c r="C230" i="4"/>
  <c r="C67" i="4"/>
  <c r="E107" i="4"/>
  <c r="F102" i="4"/>
  <c r="E245" i="4"/>
  <c r="E121" i="4"/>
  <c r="J190" i="4"/>
  <c r="F189" i="4"/>
  <c r="E23" i="4"/>
  <c r="E115" i="4"/>
  <c r="E54" i="4"/>
  <c r="C31" i="4"/>
  <c r="E208" i="4"/>
  <c r="E162" i="4"/>
  <c r="F3" i="4"/>
  <c r="C237" i="4"/>
  <c r="K28" i="4"/>
  <c r="K95" i="4"/>
  <c r="J41" i="4"/>
  <c r="F163" i="4"/>
  <c r="K130" i="4"/>
  <c r="E231" i="4"/>
  <c r="F85" i="4"/>
  <c r="F17" i="4"/>
  <c r="C221" i="4"/>
  <c r="E217" i="4"/>
  <c r="C40" i="4"/>
  <c r="E228" i="4"/>
  <c r="E221" i="4"/>
  <c r="E13" i="4"/>
  <c r="E230" i="4"/>
  <c r="E57" i="4"/>
  <c r="C153" i="4"/>
  <c r="J205" i="4"/>
  <c r="C72" i="4"/>
  <c r="C144" i="4"/>
  <c r="F216" i="4"/>
  <c r="C224" i="4"/>
  <c r="J23" i="4"/>
  <c r="J206" i="4"/>
  <c r="J98" i="4"/>
  <c r="J217" i="4"/>
  <c r="K134" i="4"/>
  <c r="J8" i="4"/>
  <c r="C17" i="4"/>
  <c r="E161" i="4"/>
  <c r="G158" i="4"/>
  <c r="C11" i="4"/>
  <c r="F196" i="4"/>
  <c r="C131" i="4"/>
  <c r="C118" i="4"/>
  <c r="E173" i="4"/>
  <c r="C226" i="4"/>
  <c r="F223" i="4"/>
  <c r="G189" i="4"/>
  <c r="J42" i="4"/>
  <c r="E99" i="4"/>
  <c r="E78" i="4"/>
  <c r="J80" i="4"/>
  <c r="J247" i="4"/>
  <c r="C7" i="4"/>
  <c r="K29" i="4"/>
  <c r="J221" i="4"/>
  <c r="J199" i="4"/>
  <c r="K223" i="4"/>
  <c r="F142" i="4"/>
  <c r="F147" i="4"/>
  <c r="F131" i="4"/>
  <c r="J105" i="4"/>
  <c r="J214" i="4"/>
  <c r="C20" i="4"/>
  <c r="C190" i="4"/>
  <c r="F11" i="4"/>
  <c r="J71" i="4"/>
  <c r="G39" i="4"/>
  <c r="J165" i="4"/>
  <c r="C138" i="4"/>
  <c r="C55" i="4"/>
  <c r="K60" i="4"/>
  <c r="J63" i="4"/>
  <c r="J31" i="4"/>
  <c r="J113" i="4"/>
  <c r="J237" i="4"/>
  <c r="G111" i="4"/>
  <c r="E109" i="4"/>
  <c r="K56" i="4"/>
  <c r="E35" i="4"/>
  <c r="G26" i="4"/>
  <c r="E174" i="4"/>
  <c r="C87" i="4"/>
  <c r="J179" i="4"/>
  <c r="C43" i="4"/>
  <c r="E193" i="4"/>
  <c r="E73" i="4"/>
  <c r="F86" i="4"/>
  <c r="G142" i="4"/>
  <c r="K75" i="4"/>
  <c r="C61" i="4"/>
  <c r="C30" i="4"/>
  <c r="C110" i="4"/>
  <c r="C80" i="4"/>
  <c r="J138" i="4"/>
  <c r="C5" i="4"/>
  <c r="J38" i="4"/>
  <c r="E214" i="4"/>
  <c r="F178" i="4"/>
  <c r="C135" i="4"/>
  <c r="C199" i="4"/>
  <c r="C57" i="4"/>
  <c r="E181" i="4"/>
  <c r="E126" i="4"/>
  <c r="F18" i="4"/>
  <c r="C126" i="4"/>
  <c r="J195" i="4"/>
  <c r="K213" i="4"/>
  <c r="E62" i="4"/>
  <c r="E77" i="4"/>
  <c r="E80" i="4"/>
  <c r="C203" i="4"/>
  <c r="J183" i="4"/>
  <c r="C181" i="4"/>
  <c r="J34" i="4"/>
  <c r="G75" i="4"/>
  <c r="K92" i="4"/>
  <c r="F87" i="4"/>
  <c r="E205" i="4"/>
  <c r="J24" i="4"/>
  <c r="F139" i="4"/>
  <c r="E143" i="4"/>
  <c r="E209" i="4"/>
  <c r="F83" i="4"/>
  <c r="C136" i="4"/>
  <c r="J170" i="4"/>
  <c r="C227" i="4"/>
  <c r="E105" i="4"/>
  <c r="C133" i="4"/>
  <c r="J127" i="4"/>
  <c r="C86" i="4"/>
  <c r="F6" i="4"/>
  <c r="J174" i="4"/>
  <c r="C54" i="4"/>
  <c r="E49" i="4"/>
  <c r="J43" i="4"/>
  <c r="F56" i="4"/>
  <c r="F66" i="4"/>
  <c r="E165" i="4"/>
  <c r="F182" i="4"/>
  <c r="E135" i="4"/>
  <c r="F123" i="4"/>
  <c r="J51" i="4"/>
  <c r="E76" i="4"/>
  <c r="C27" i="4"/>
  <c r="G163" i="4"/>
  <c r="J200" i="4"/>
  <c r="J89" i="4"/>
  <c r="J95" i="4"/>
  <c r="C186" i="4"/>
  <c r="J126" i="4"/>
  <c r="E98" i="4"/>
  <c r="F84" i="4"/>
  <c r="E190" i="4"/>
  <c r="K167" i="4"/>
  <c r="E38" i="4"/>
  <c r="G139" i="4"/>
  <c r="C8" i="4"/>
  <c r="G178" i="4"/>
  <c r="C193" i="4"/>
  <c r="C148" i="4"/>
  <c r="J242" i="4"/>
  <c r="G209" i="4"/>
  <c r="J81" i="4"/>
  <c r="J162" i="4"/>
  <c r="E207" i="4"/>
  <c r="C120" i="4"/>
  <c r="K14" i="4"/>
  <c r="K59" i="4"/>
  <c r="J231" i="4"/>
  <c r="C70" i="4"/>
  <c r="E156" i="4"/>
  <c r="F130" i="4"/>
  <c r="F213" i="4"/>
  <c r="C98" i="4"/>
  <c r="G56" i="4"/>
  <c r="G18" i="4"/>
  <c r="G134" i="4"/>
  <c r="G222" i="4"/>
  <c r="J124" i="4"/>
  <c r="K3" i="4"/>
  <c r="F60" i="4"/>
  <c r="G220" i="4"/>
  <c r="F92" i="4"/>
  <c r="C180" i="4"/>
  <c r="J152" i="4"/>
  <c r="C171" i="4"/>
  <c r="J53" i="4"/>
  <c r="J74" i="4"/>
  <c r="F12" i="4"/>
  <c r="C176" i="4"/>
  <c r="K212" i="4"/>
  <c r="J119" i="4"/>
  <c r="J122" i="4"/>
  <c r="F186" i="4"/>
  <c r="K69" i="4"/>
  <c r="J135" i="4"/>
  <c r="E242" i="4"/>
  <c r="J70" i="4"/>
  <c r="G66" i="4"/>
  <c r="J143" i="4"/>
  <c r="J62" i="4"/>
  <c r="F244" i="4"/>
  <c r="C45" i="4"/>
  <c r="E125" i="4"/>
  <c r="E195" i="4"/>
  <c r="K235" i="4"/>
  <c r="K26" i="4"/>
  <c r="J184" i="4"/>
  <c r="C172" i="4"/>
  <c r="E172" i="4"/>
  <c r="C207" i="4"/>
  <c r="C102" i="4"/>
  <c r="E225" i="4"/>
  <c r="C169" i="4"/>
  <c r="E50" i="4"/>
  <c r="J153" i="4"/>
  <c r="C239" i="4"/>
  <c r="G234" i="4"/>
  <c r="K158" i="4"/>
  <c r="J166" i="4"/>
  <c r="F149" i="4"/>
  <c r="G83" i="4"/>
  <c r="C210" i="4"/>
  <c r="K220" i="4"/>
  <c r="K139" i="4"/>
  <c r="C103" i="4"/>
  <c r="J180" i="4"/>
  <c r="K66" i="4"/>
  <c r="E41" i="4"/>
  <c r="E8" i="4"/>
  <c r="F100" i="4"/>
  <c r="E159" i="4"/>
  <c r="C164" i="4"/>
  <c r="F91" i="4"/>
  <c r="K215" i="4"/>
  <c r="J161" i="4"/>
  <c r="J191" i="4"/>
  <c r="E224" i="4"/>
  <c r="E232" i="4"/>
  <c r="F164" i="4"/>
  <c r="F28" i="4"/>
  <c r="C34" i="4"/>
  <c r="E43" i="4"/>
  <c r="J104" i="4"/>
  <c r="G3" i="4"/>
  <c r="F120" i="4"/>
  <c r="E27" i="4"/>
  <c r="J25" i="4"/>
  <c r="C91" i="4"/>
  <c r="J160" i="4"/>
  <c r="F144" i="4"/>
  <c r="C196" i="4"/>
  <c r="F101" i="4"/>
  <c r="C242" i="4"/>
  <c r="K83" i="4"/>
  <c r="K94" i="4"/>
  <c r="J232" i="4"/>
  <c r="K88" i="4"/>
  <c r="C182" i="4"/>
  <c r="C36" i="4"/>
  <c r="F218" i="4"/>
  <c r="F111" i="4"/>
  <c r="C51" i="4"/>
  <c r="G82" i="4"/>
  <c r="C107" i="4"/>
  <c r="J125" i="4"/>
  <c r="F106" i="4"/>
  <c r="C179" i="4"/>
  <c r="C95" i="4"/>
  <c r="E206" i="4"/>
  <c r="C112" i="4"/>
  <c r="C115" i="4"/>
  <c r="C154" i="4"/>
  <c r="K82" i="4"/>
  <c r="K141" i="4"/>
  <c r="C89" i="4"/>
  <c r="F40" i="4"/>
  <c r="F236" i="4"/>
  <c r="F19" i="4"/>
  <c r="C201" i="4"/>
  <c r="F134" i="4"/>
  <c r="E200" i="4"/>
  <c r="E227" i="4"/>
  <c r="G141" i="4"/>
  <c r="G74" i="4"/>
  <c r="G65" i="4"/>
  <c r="C145" i="4"/>
  <c r="F58" i="4"/>
  <c r="C42" i="4"/>
  <c r="F222" i="4"/>
  <c r="J35" i="4"/>
  <c r="F167" i="4"/>
  <c r="E166" i="4"/>
  <c r="J210" i="4"/>
  <c r="J155" i="4"/>
  <c r="F238" i="4"/>
  <c r="F203" i="4"/>
  <c r="C104" i="4"/>
  <c r="C129" i="4"/>
  <c r="C113" i="4"/>
  <c r="C165" i="4"/>
  <c r="F145" i="4"/>
  <c r="F5" i="4"/>
  <c r="C228" i="4"/>
  <c r="F39" i="4"/>
  <c r="C116" i="4"/>
  <c r="C46" i="4"/>
  <c r="J148" i="4"/>
  <c r="E122" i="4"/>
  <c r="C162" i="4"/>
  <c r="E110" i="4"/>
  <c r="E104" i="4"/>
  <c r="F212" i="4"/>
  <c r="C204" i="4"/>
  <c r="G92" i="4"/>
  <c r="J150" i="4"/>
  <c r="E243" i="4"/>
  <c r="C114" i="4"/>
  <c r="J15" i="4"/>
  <c r="K97" i="4"/>
  <c r="J128" i="4"/>
  <c r="F44" i="4"/>
  <c r="E70" i="4"/>
  <c r="J20" i="4"/>
  <c r="J54" i="4"/>
  <c r="C125" i="4"/>
  <c r="J159" i="4"/>
  <c r="J118" i="4"/>
  <c r="K178" i="4"/>
  <c r="C41" i="4"/>
  <c r="E154" i="4"/>
  <c r="F10" i="4"/>
  <c r="C156" i="4"/>
  <c r="J115" i="4"/>
  <c r="J109" i="4"/>
  <c r="J227" i="4"/>
  <c r="E124" i="4"/>
  <c r="C195" i="4"/>
  <c r="J50" i="4"/>
  <c r="E183" i="4"/>
  <c r="C108" i="4"/>
  <c r="F177" i="4"/>
  <c r="F93" i="4"/>
  <c r="E176" i="4"/>
  <c r="G123" i="4"/>
  <c r="K185" i="4"/>
  <c r="E229" i="4"/>
  <c r="G177" i="4"/>
  <c r="J151" i="4"/>
  <c r="G37" i="4"/>
  <c r="G235" i="4"/>
  <c r="J226" i="4"/>
  <c r="G215" i="4"/>
  <c r="J49" i="4"/>
  <c r="C183" i="4"/>
  <c r="J239" i="4"/>
  <c r="E45" i="4"/>
  <c r="E138" i="4"/>
  <c r="G218" i="4"/>
  <c r="E210" i="4"/>
  <c r="J67" i="4"/>
  <c r="C4" i="4"/>
  <c r="J245" i="4"/>
  <c r="C73" i="4"/>
  <c r="K37" i="4"/>
  <c r="J230" i="4"/>
  <c r="F16" i="4"/>
  <c r="E171" i="4"/>
  <c r="J116" i="4"/>
  <c r="F137" i="4"/>
  <c r="J110" i="4"/>
  <c r="G238" i="4"/>
  <c r="G212" i="4"/>
  <c r="C161" i="4"/>
  <c r="E180" i="4"/>
  <c r="E148" i="4"/>
  <c r="C168" i="4"/>
  <c r="E118" i="4"/>
  <c r="C174" i="4"/>
  <c r="K236" i="4"/>
  <c r="E4" i="4"/>
  <c r="C170" i="4"/>
  <c r="C124" i="4"/>
  <c r="J204" i="4"/>
  <c r="G14" i="4"/>
  <c r="C173" i="4"/>
  <c r="J129" i="4"/>
  <c r="F140" i="4"/>
  <c r="J154" i="4"/>
  <c r="F29" i="4"/>
  <c r="C78" i="4"/>
  <c r="E72" i="4"/>
  <c r="J188" i="4"/>
  <c r="C10" i="4"/>
  <c r="J13" i="4"/>
  <c r="K117" i="4"/>
  <c r="C105" i="4"/>
  <c r="F33" i="4"/>
  <c r="J77" i="4"/>
  <c r="F141" i="4"/>
  <c r="C127" i="4"/>
  <c r="F65" i="4"/>
  <c r="F32" i="4"/>
  <c r="E239" i="4"/>
  <c r="G69" i="4"/>
  <c r="E226" i="4"/>
  <c r="F82" i="4"/>
  <c r="F7" i="4"/>
  <c r="G58" i="4"/>
  <c r="J133" i="4"/>
  <c r="J121" i="4"/>
  <c r="C155" i="4"/>
  <c r="F146" i="4"/>
  <c r="G167" i="4"/>
  <c r="J107" i="4"/>
  <c r="G21" i="4"/>
  <c r="G106" i="4"/>
  <c r="K216" i="4"/>
  <c r="C197" i="4"/>
  <c r="G88" i="4"/>
  <c r="E20" i="4"/>
  <c r="C147" i="4"/>
  <c r="F192" i="4"/>
  <c r="E95" i="4"/>
  <c r="F132" i="4"/>
  <c r="E170" i="4"/>
  <c r="K85" i="4"/>
  <c r="J228" i="4"/>
  <c r="C76" i="4"/>
  <c r="J46" i="4"/>
  <c r="E114" i="4"/>
  <c r="F198" i="4"/>
  <c r="K21" i="4"/>
  <c r="C6" i="4"/>
  <c r="F169" i="4"/>
  <c r="C38" i="4"/>
  <c r="C84" i="4"/>
  <c r="O218" i="4" l="1"/>
  <c r="I186" i="4"/>
  <c r="N126" i="4"/>
  <c r="I174" i="4"/>
  <c r="O234" i="4"/>
  <c r="N183" i="4"/>
  <c r="N179" i="4"/>
  <c r="I38" i="4"/>
  <c r="O60" i="4"/>
  <c r="P14" i="4"/>
  <c r="M14" i="4"/>
  <c r="M236" i="4"/>
  <c r="P236" i="4"/>
  <c r="P218" i="4"/>
  <c r="M218" i="4"/>
  <c r="M26" i="4"/>
  <c r="P26" i="4"/>
  <c r="N81" i="4"/>
  <c r="P134" i="4"/>
  <c r="M134" i="4"/>
  <c r="I137" i="4"/>
  <c r="P106" i="4"/>
  <c r="M106" i="4"/>
  <c r="I136" i="4"/>
  <c r="I133" i="4"/>
  <c r="N67" i="4"/>
  <c r="I135" i="4"/>
  <c r="I10" i="4"/>
  <c r="O14" i="4"/>
  <c r="M60" i="4"/>
  <c r="P60" i="4"/>
  <c r="N155" i="4"/>
  <c r="I173" i="4"/>
  <c r="I169" i="4"/>
  <c r="P234" i="4"/>
  <c r="M234" i="4"/>
  <c r="O37" i="4"/>
  <c r="O222" i="4"/>
  <c r="I62" i="4"/>
  <c r="M97" i="4"/>
  <c r="P97" i="4"/>
  <c r="N208" i="4"/>
  <c r="N38" i="4"/>
  <c r="N133" i="4"/>
  <c r="I179" i="4"/>
  <c r="N62" i="4"/>
  <c r="O167" i="4"/>
  <c r="O83" i="4"/>
  <c r="I197" i="4"/>
  <c r="I210" i="4"/>
  <c r="P88" i="4"/>
  <c r="M88" i="4"/>
  <c r="N162" i="4"/>
  <c r="I147" i="4"/>
  <c r="P37" i="4"/>
  <c r="M37" i="4"/>
  <c r="I41" i="4"/>
  <c r="M21" i="4"/>
  <c r="P21" i="4"/>
  <c r="N190" i="4"/>
  <c r="M167" i="4"/>
  <c r="P167" i="4"/>
  <c r="I190" i="4"/>
  <c r="O26" i="4"/>
  <c r="N122" i="4"/>
  <c r="O97" i="4"/>
  <c r="I208" i="4"/>
  <c r="P66" i="4"/>
  <c r="M66" i="4"/>
  <c r="M222" i="4"/>
  <c r="P222" i="4"/>
  <c r="I199" i="4"/>
  <c r="I146" i="4"/>
  <c r="I194" i="4"/>
  <c r="O158" i="4"/>
  <c r="P209" i="4"/>
  <c r="M209" i="4"/>
  <c r="N237" i="4"/>
  <c r="M158" i="4"/>
  <c r="P158" i="4"/>
  <c r="N73" i="4"/>
  <c r="O58" i="4"/>
  <c r="I155" i="4"/>
  <c r="O134" i="4"/>
  <c r="I125" i="4"/>
  <c r="N115" i="4"/>
  <c r="I55" i="4"/>
  <c r="N54" i="4"/>
  <c r="I24" i="4"/>
  <c r="O18" i="4"/>
  <c r="N125" i="4"/>
  <c r="O236" i="4"/>
  <c r="O106" i="4"/>
  <c r="I138" i="4"/>
  <c r="P18" i="4"/>
  <c r="M18" i="4"/>
  <c r="M185" i="4"/>
  <c r="P185" i="4"/>
  <c r="I73" i="4"/>
  <c r="N135" i="4"/>
  <c r="N181" i="4"/>
  <c r="I84" i="4"/>
  <c r="I103" i="4"/>
  <c r="O185" i="4"/>
  <c r="N43" i="4"/>
  <c r="I35" i="4"/>
  <c r="I129" i="4"/>
  <c r="N199" i="4"/>
  <c r="N204" i="4"/>
  <c r="N129" i="4"/>
  <c r="N49" i="4"/>
  <c r="I183" i="4"/>
  <c r="N57" i="4"/>
  <c r="I214" i="4"/>
  <c r="N243" i="4"/>
  <c r="P92" i="4"/>
  <c r="M92" i="4"/>
  <c r="N136" i="4"/>
  <c r="M119" i="4"/>
  <c r="P119" i="4"/>
  <c r="O81" i="4"/>
  <c r="O117" i="4"/>
  <c r="N153" i="4"/>
  <c r="N22" i="4"/>
  <c r="O200" i="4"/>
  <c r="O230" i="4"/>
  <c r="M54" i="4"/>
  <c r="P54" i="4"/>
  <c r="I202" i="4"/>
  <c r="O23" i="4"/>
  <c r="N170" i="4"/>
  <c r="M50" i="4"/>
  <c r="P50" i="4"/>
  <c r="I116" i="4"/>
  <c r="I229" i="4"/>
  <c r="N231" i="4"/>
  <c r="N247" i="4"/>
  <c r="N95" i="4"/>
  <c r="N8" i="4"/>
  <c r="O47" i="4"/>
  <c r="O211" i="4"/>
  <c r="O79" i="4"/>
  <c r="O204" i="4"/>
  <c r="N140" i="4"/>
  <c r="M173" i="4"/>
  <c r="P173" i="4"/>
  <c r="I123" i="4"/>
  <c r="P24" i="4"/>
  <c r="M24" i="4"/>
  <c r="O30" i="4"/>
  <c r="I139" i="4"/>
  <c r="O195" i="4"/>
  <c r="P127" i="4"/>
  <c r="M127" i="4"/>
  <c r="P19" i="4"/>
  <c r="M19" i="4"/>
  <c r="O5" i="4"/>
  <c r="I224" i="4"/>
  <c r="N165" i="4"/>
  <c r="I54" i="4"/>
  <c r="O70" i="4"/>
  <c r="O162" i="4"/>
  <c r="I149" i="4"/>
  <c r="N245" i="4"/>
  <c r="N206" i="4"/>
  <c r="I104" i="4"/>
  <c r="N111" i="4"/>
  <c r="O119" i="4"/>
  <c r="M239" i="4"/>
  <c r="P239" i="4"/>
  <c r="O11" i="4"/>
  <c r="M153" i="4"/>
  <c r="P153" i="4"/>
  <c r="N222" i="4"/>
  <c r="N171" i="4"/>
  <c r="N230" i="4"/>
  <c r="N89" i="4"/>
  <c r="O241" i="4"/>
  <c r="I105" i="4"/>
  <c r="N20" i="4"/>
  <c r="I4" i="4"/>
  <c r="O199" i="4"/>
  <c r="O187" i="4"/>
  <c r="N17" i="4"/>
  <c r="I89" i="4"/>
  <c r="I22" i="4"/>
  <c r="N99" i="4"/>
  <c r="I119" i="4"/>
  <c r="N110" i="4"/>
  <c r="I166" i="4"/>
  <c r="I198" i="4"/>
  <c r="M81" i="4"/>
  <c r="P81" i="4"/>
  <c r="P166" i="4"/>
  <c r="M166" i="4"/>
  <c r="P157" i="4"/>
  <c r="M157" i="4"/>
  <c r="M129" i="4"/>
  <c r="P129" i="4"/>
  <c r="O50" i="4"/>
  <c r="I212" i="4"/>
  <c r="I26" i="4"/>
  <c r="N164" i="4"/>
  <c r="P125" i="4"/>
  <c r="M125" i="4"/>
  <c r="O102" i="4"/>
  <c r="N146" i="4"/>
  <c r="I78" i="4"/>
  <c r="I144" i="4"/>
  <c r="I217" i="4"/>
  <c r="M121" i="4"/>
  <c r="P121" i="4"/>
  <c r="O31" i="4"/>
  <c r="O82" i="4"/>
  <c r="P135" i="4"/>
  <c r="M135" i="4"/>
  <c r="N5" i="4"/>
  <c r="N116" i="4"/>
  <c r="M235" i="4"/>
  <c r="P235" i="4"/>
  <c r="O189" i="4"/>
  <c r="P178" i="4"/>
  <c r="M178" i="4"/>
  <c r="O216" i="4"/>
  <c r="I171" i="4"/>
  <c r="I71" i="4"/>
  <c r="I160" i="4"/>
  <c r="O64" i="4"/>
  <c r="O12" i="4"/>
  <c r="O173" i="4"/>
  <c r="P89" i="4"/>
  <c r="M89" i="4"/>
  <c r="N37" i="4"/>
  <c r="N107" i="4"/>
  <c r="O85" i="4"/>
  <c r="O101" i="4"/>
  <c r="N102" i="4"/>
  <c r="I31" i="4"/>
  <c r="I23" i="4"/>
  <c r="M161" i="4"/>
  <c r="P161" i="4"/>
  <c r="O49" i="4"/>
  <c r="M117" i="4"/>
  <c r="P117" i="4"/>
  <c r="I72" i="4"/>
  <c r="O3" i="4"/>
  <c r="I161" i="4"/>
  <c r="N34" i="4"/>
  <c r="P45" i="4"/>
  <c r="M45" i="4"/>
  <c r="O180" i="4"/>
  <c r="I145" i="4"/>
  <c r="O131" i="4"/>
  <c r="M203" i="4"/>
  <c r="P203" i="4"/>
  <c r="I218" i="4"/>
  <c r="N144" i="4"/>
  <c r="N147" i="4"/>
  <c r="O136" i="4"/>
  <c r="P6" i="4"/>
  <c r="M6" i="4"/>
  <c r="I39" i="4"/>
  <c r="I220" i="4"/>
  <c r="O235" i="4"/>
  <c r="I109" i="4"/>
  <c r="M223" i="4"/>
  <c r="P223" i="4"/>
  <c r="O219" i="4"/>
  <c r="N142" i="4"/>
  <c r="O54" i="4"/>
  <c r="N86" i="4"/>
  <c r="P199" i="4"/>
  <c r="M199" i="4"/>
  <c r="N234" i="4"/>
  <c r="I228" i="4"/>
  <c r="N119" i="4"/>
  <c r="O21" i="4"/>
  <c r="I170" i="4"/>
  <c r="N121" i="4"/>
  <c r="I43" i="4"/>
  <c r="I193" i="4"/>
  <c r="P83" i="4"/>
  <c r="M83" i="4"/>
  <c r="P58" i="4"/>
  <c r="M58" i="4"/>
  <c r="I175" i="4"/>
  <c r="I34" i="4"/>
  <c r="N77" i="4"/>
  <c r="I148" i="4"/>
  <c r="O59" i="4"/>
  <c r="N42" i="4"/>
  <c r="P238" i="4"/>
  <c r="M238" i="4"/>
  <c r="N235" i="4"/>
  <c r="O7" i="4"/>
  <c r="M31" i="4"/>
  <c r="P31" i="4"/>
  <c r="I65" i="4"/>
  <c r="O10" i="4"/>
  <c r="N139" i="4"/>
  <c r="P214" i="4"/>
  <c r="M214" i="4"/>
  <c r="M177" i="4"/>
  <c r="P177" i="4"/>
  <c r="I142" i="4"/>
  <c r="O92" i="4"/>
  <c r="O135" i="4"/>
  <c r="I101" i="4"/>
  <c r="M80" i="4"/>
  <c r="P80" i="4"/>
  <c r="N189" i="4"/>
  <c r="P29" i="4"/>
  <c r="M29" i="4"/>
  <c r="I113" i="4"/>
  <c r="M205" i="4"/>
  <c r="P205" i="4"/>
  <c r="O143" i="4"/>
  <c r="O205" i="4"/>
  <c r="O221" i="4"/>
  <c r="O69" i="4"/>
  <c r="M215" i="4"/>
  <c r="P215" i="4"/>
  <c r="N188" i="4"/>
  <c r="M200" i="4"/>
  <c r="P200" i="4"/>
  <c r="N193" i="4"/>
  <c r="O147" i="4"/>
  <c r="N56" i="4"/>
  <c r="P228" i="4"/>
  <c r="M228" i="4"/>
  <c r="O228" i="4"/>
  <c r="O197" i="4"/>
  <c r="O190" i="4"/>
  <c r="P183" i="4"/>
  <c r="M183" i="4"/>
  <c r="O40" i="4"/>
  <c r="M171" i="4"/>
  <c r="P171" i="4"/>
  <c r="N33" i="4"/>
  <c r="I234" i="4"/>
  <c r="O19" i="4"/>
  <c r="I189" i="4"/>
  <c r="N130" i="4"/>
  <c r="I236" i="4"/>
  <c r="O24" i="4"/>
  <c r="O71" i="4"/>
  <c r="N124" i="4"/>
  <c r="I207" i="4"/>
  <c r="N150" i="4"/>
  <c r="O142" i="4"/>
  <c r="I191" i="4"/>
  <c r="P110" i="4"/>
  <c r="M110" i="4"/>
  <c r="I204" i="4"/>
  <c r="O126" i="4"/>
  <c r="O178" i="4"/>
  <c r="N180" i="4"/>
  <c r="I239" i="4"/>
  <c r="I130" i="4"/>
  <c r="E248" i="4"/>
  <c r="O65" i="4"/>
  <c r="O120" i="4"/>
  <c r="O93" i="4"/>
  <c r="N113" i="4"/>
  <c r="N218" i="4"/>
  <c r="N123" i="4"/>
  <c r="O181" i="4"/>
  <c r="I221" i="4"/>
  <c r="N220" i="4"/>
  <c r="P49" i="4"/>
  <c r="M49" i="4"/>
  <c r="I27" i="4"/>
  <c r="N74" i="4"/>
  <c r="M116" i="4"/>
  <c r="P116" i="4"/>
  <c r="N6" i="4"/>
  <c r="I75" i="4"/>
  <c r="O239" i="4"/>
  <c r="O17" i="4"/>
  <c r="I215" i="4"/>
  <c r="I21" i="4"/>
  <c r="O38" i="4"/>
  <c r="I216" i="4"/>
  <c r="O145" i="4"/>
  <c r="N100" i="4"/>
  <c r="N28" i="4"/>
  <c r="M55" i="4"/>
  <c r="P55" i="4"/>
  <c r="N149" i="4"/>
  <c r="N10" i="4"/>
  <c r="N169" i="4"/>
  <c r="N120" i="4"/>
  <c r="N112" i="4"/>
  <c r="O39" i="4"/>
  <c r="N154" i="4"/>
  <c r="N157" i="4"/>
  <c r="N226" i="4"/>
  <c r="N61" i="4"/>
  <c r="O16" i="4"/>
  <c r="O168" i="4"/>
  <c r="O208" i="4"/>
  <c r="N148" i="4"/>
  <c r="M226" i="4"/>
  <c r="P226" i="4"/>
  <c r="N221" i="4"/>
  <c r="M69" i="4"/>
  <c r="P69" i="4"/>
  <c r="P220" i="4"/>
  <c r="M220" i="4"/>
  <c r="N98" i="4"/>
  <c r="N4" i="4"/>
  <c r="P231" i="4"/>
  <c r="M231" i="4"/>
  <c r="N85" i="4"/>
  <c r="M32" i="4"/>
  <c r="P32" i="4"/>
  <c r="N101" i="4"/>
  <c r="N114" i="4"/>
  <c r="N18" i="4"/>
  <c r="P216" i="4"/>
  <c r="M216" i="4"/>
  <c r="N214" i="4"/>
  <c r="M217" i="4"/>
  <c r="P217" i="4"/>
  <c r="O227" i="4"/>
  <c r="N203" i="4"/>
  <c r="P20" i="4"/>
  <c r="M20" i="4"/>
  <c r="I5" i="4"/>
  <c r="N80" i="4"/>
  <c r="I63" i="4"/>
  <c r="M232" i="4"/>
  <c r="P232" i="4"/>
  <c r="N215" i="4"/>
  <c r="N87" i="4"/>
  <c r="O179" i="4"/>
  <c r="O121" i="4"/>
  <c r="O133" i="4"/>
  <c r="O149" i="4"/>
  <c r="N24" i="4"/>
  <c r="O110" i="4"/>
  <c r="O244" i="4"/>
  <c r="P34" i="4"/>
  <c r="M34" i="4"/>
  <c r="O127" i="4"/>
  <c r="O4" i="4"/>
  <c r="O210" i="4"/>
  <c r="I238" i="4"/>
  <c r="P138" i="4"/>
  <c r="M138" i="4"/>
  <c r="M38" i="4"/>
  <c r="P38" i="4"/>
  <c r="N45" i="4"/>
  <c r="N109" i="4"/>
  <c r="N50" i="4"/>
  <c r="O94" i="4"/>
  <c r="I17" i="4"/>
  <c r="O96" i="4"/>
  <c r="P143" i="4"/>
  <c r="M143" i="4"/>
  <c r="P208" i="4"/>
  <c r="M208" i="4"/>
  <c r="M85" i="4"/>
  <c r="P85" i="4"/>
  <c r="I99" i="4"/>
  <c r="N242" i="4"/>
  <c r="I124" i="4"/>
  <c r="N143" i="4"/>
  <c r="I131" i="4"/>
  <c r="N197" i="4"/>
  <c r="O66" i="4"/>
  <c r="I115" i="4"/>
  <c r="I127" i="4"/>
  <c r="I156" i="4"/>
  <c r="O88" i="4"/>
  <c r="I11" i="4"/>
  <c r="O32" i="4"/>
  <c r="I7" i="4"/>
  <c r="I70" i="4"/>
  <c r="O144" i="4"/>
  <c r="P113" i="4"/>
  <c r="M113" i="4"/>
  <c r="O245" i="4"/>
  <c r="P74" i="4"/>
  <c r="M74" i="4"/>
  <c r="O146" i="4"/>
  <c r="O103" i="4"/>
  <c r="I196" i="4"/>
  <c r="N104" i="4"/>
  <c r="O111" i="4"/>
  <c r="I164" i="4"/>
  <c r="N217" i="4"/>
  <c r="P142" i="4"/>
  <c r="M142" i="4"/>
  <c r="I20" i="4"/>
  <c r="O98" i="4"/>
  <c r="I140" i="4"/>
  <c r="I244" i="4"/>
  <c r="I153" i="4"/>
  <c r="P111" i="4"/>
  <c r="M111" i="4"/>
  <c r="I33" i="4"/>
  <c r="P59" i="4"/>
  <c r="M59" i="4"/>
  <c r="O36" i="4"/>
  <c r="O113" i="4"/>
  <c r="O107" i="4"/>
  <c r="M39" i="4"/>
  <c r="P39" i="4"/>
  <c r="I9" i="4"/>
  <c r="O161" i="4"/>
  <c r="I46" i="4"/>
  <c r="I213" i="4"/>
  <c r="I205" i="4"/>
  <c r="N30" i="4"/>
  <c r="M65" i="4"/>
  <c r="P65" i="4"/>
  <c r="N11" i="4"/>
  <c r="P195" i="4"/>
  <c r="M195" i="4"/>
  <c r="M190" i="4"/>
  <c r="P190" i="4"/>
  <c r="I222" i="4"/>
  <c r="I167" i="4"/>
  <c r="I88" i="4"/>
  <c r="I235" i="4"/>
  <c r="I37" i="4"/>
  <c r="I178" i="4"/>
  <c r="N53" i="4"/>
  <c r="O220" i="4"/>
  <c r="M94" i="4"/>
  <c r="P94" i="4"/>
  <c r="M139" i="4"/>
  <c r="P139" i="4"/>
  <c r="N71" i="4"/>
  <c r="I80" i="4"/>
  <c r="P130" i="4"/>
  <c r="M130" i="4"/>
  <c r="N238" i="4"/>
  <c r="I157" i="4"/>
  <c r="N195" i="4"/>
  <c r="O157" i="4"/>
  <c r="I110" i="4"/>
  <c r="O154" i="4"/>
  <c r="O118" i="4"/>
  <c r="O139" i="4"/>
  <c r="N166" i="4"/>
  <c r="N36" i="4"/>
  <c r="I232" i="4"/>
  <c r="I247" i="4"/>
  <c r="I141" i="4"/>
  <c r="N212" i="4"/>
  <c r="O67" i="4"/>
  <c r="M122" i="4"/>
  <c r="P122" i="4"/>
  <c r="I82" i="4"/>
  <c r="O53" i="4"/>
  <c r="I86" i="4"/>
  <c r="O20" i="4"/>
  <c r="O196" i="4"/>
  <c r="N83" i="4"/>
  <c r="O51" i="4"/>
  <c r="N26" i="4"/>
  <c r="M244" i="4"/>
  <c r="P244" i="4"/>
  <c r="O89" i="4"/>
  <c r="O44" i="4"/>
  <c r="O122" i="4"/>
  <c r="P28" i="4"/>
  <c r="M28" i="4"/>
  <c r="P67" i="4"/>
  <c r="M67" i="4"/>
  <c r="N196" i="4"/>
  <c r="I158" i="4"/>
  <c r="M73" i="4"/>
  <c r="P73" i="4"/>
  <c r="I3" i="4"/>
  <c r="O34" i="4"/>
  <c r="N168" i="4"/>
  <c r="P156" i="4"/>
  <c r="M156" i="4"/>
  <c r="N244" i="4"/>
  <c r="N7" i="4"/>
  <c r="M193" i="4"/>
  <c r="P193" i="4"/>
  <c r="O43" i="4"/>
  <c r="P175" i="4"/>
  <c r="M175" i="4"/>
  <c r="M136" i="4"/>
  <c r="P136" i="4"/>
  <c r="P108" i="4"/>
  <c r="M108" i="4"/>
  <c r="N46" i="4"/>
  <c r="N200" i="4"/>
  <c r="I102" i="4"/>
  <c r="I165" i="4"/>
  <c r="O223" i="4"/>
  <c r="P75" i="4"/>
  <c r="M75" i="4"/>
  <c r="N60" i="4"/>
  <c r="O57" i="4"/>
  <c r="N40" i="4"/>
  <c r="O226" i="4"/>
  <c r="I91" i="4"/>
  <c r="I114" i="4"/>
  <c r="O212" i="4"/>
  <c r="O163" i="4"/>
  <c r="N227" i="4"/>
  <c r="N13" i="4"/>
  <c r="N51" i="4"/>
  <c r="O177" i="4"/>
  <c r="I231" i="4"/>
  <c r="O112" i="4"/>
  <c r="N138" i="4"/>
  <c r="I107" i="4"/>
  <c r="N156" i="4"/>
  <c r="N39" i="4"/>
  <c r="I122" i="4"/>
  <c r="I81" i="4"/>
  <c r="I108" i="4"/>
  <c r="N97" i="4"/>
  <c r="O8" i="4"/>
  <c r="M227" i="4"/>
  <c r="P227" i="4"/>
  <c r="O104" i="4"/>
  <c r="O217" i="4"/>
  <c r="I227" i="4"/>
  <c r="I15" i="4"/>
  <c r="O45" i="4"/>
  <c r="O233" i="4"/>
  <c r="I61" i="4"/>
  <c r="O95" i="4"/>
  <c r="M76" i="4"/>
  <c r="P76" i="4"/>
  <c r="I106" i="4"/>
  <c r="O155" i="4"/>
  <c r="P170" i="4"/>
  <c r="M170" i="4"/>
  <c r="I58" i="4"/>
  <c r="N65" i="4"/>
  <c r="I69" i="4"/>
  <c r="N186" i="4"/>
  <c r="I94" i="4"/>
  <c r="O169" i="4"/>
  <c r="M124" i="4"/>
  <c r="P124" i="4"/>
  <c r="I28" i="4"/>
  <c r="O80" i="4"/>
  <c r="O124" i="4"/>
  <c r="N70" i="4"/>
  <c r="N63" i="4"/>
  <c r="N128" i="4"/>
  <c r="N228" i="4"/>
  <c r="N205" i="4"/>
  <c r="N210" i="4"/>
  <c r="I195" i="4"/>
  <c r="I151" i="4"/>
  <c r="N145" i="4"/>
  <c r="P206" i="4"/>
  <c r="M206" i="4"/>
  <c r="M107" i="4"/>
  <c r="P107" i="4"/>
  <c r="N174" i="4"/>
  <c r="P36" i="4"/>
  <c r="M36" i="4"/>
  <c r="O130" i="4"/>
  <c r="I49" i="4"/>
  <c r="N160" i="4"/>
  <c r="O140" i="4"/>
  <c r="M104" i="4"/>
  <c r="P104" i="4"/>
  <c r="P162" i="4"/>
  <c r="M162" i="4"/>
  <c r="P154" i="4"/>
  <c r="M154" i="4"/>
  <c r="I182" i="4"/>
  <c r="I6" i="4"/>
  <c r="I87" i="4"/>
  <c r="I159" i="4"/>
  <c r="I8" i="4"/>
  <c r="O156" i="4"/>
  <c r="O84" i="4"/>
  <c r="N236" i="4"/>
  <c r="I181" i="4"/>
  <c r="I74" i="4"/>
  <c r="P13" i="4"/>
  <c r="M13" i="4"/>
  <c r="N182" i="4"/>
  <c r="P8" i="4"/>
  <c r="M8" i="4"/>
  <c r="O123" i="4"/>
  <c r="I172" i="4"/>
  <c r="N118" i="4"/>
  <c r="P109" i="4"/>
  <c r="M109" i="4"/>
  <c r="O159" i="4"/>
  <c r="O153" i="4"/>
  <c r="I92" i="4"/>
  <c r="O137" i="4"/>
  <c r="I32" i="4"/>
  <c r="P155" i="4"/>
  <c r="M155" i="4"/>
  <c r="O203" i="4"/>
  <c r="P87" i="4"/>
  <c r="M87" i="4"/>
  <c r="M224" i="4"/>
  <c r="P224" i="4"/>
  <c r="N151" i="4"/>
  <c r="P189" i="4"/>
  <c r="M189" i="4"/>
  <c r="O56" i="4"/>
  <c r="I45" i="4"/>
  <c r="N69" i="4"/>
  <c r="I201" i="4"/>
  <c r="N29" i="4"/>
  <c r="I16" i="4"/>
  <c r="O46" i="4"/>
  <c r="M3" i="4"/>
  <c r="P3" i="4"/>
  <c r="N191" i="4"/>
  <c r="N232" i="4"/>
  <c r="I230" i="4"/>
  <c r="O90" i="4"/>
  <c r="O29" i="4"/>
  <c r="P90" i="4"/>
  <c r="M90" i="4"/>
  <c r="P62" i="4"/>
  <c r="M62" i="4"/>
  <c r="P179" i="4"/>
  <c r="M179" i="4"/>
  <c r="P118" i="4"/>
  <c r="M118" i="4"/>
  <c r="O213" i="4"/>
  <c r="O116" i="4"/>
  <c r="O240" i="4"/>
  <c r="N76" i="4"/>
  <c r="I226" i="4"/>
  <c r="N27" i="4"/>
  <c r="O141" i="4"/>
  <c r="N152" i="4"/>
  <c r="I206" i="4"/>
  <c r="M230" i="4"/>
  <c r="P230" i="4"/>
  <c r="O105" i="4"/>
  <c r="O41" i="4"/>
  <c r="P57" i="4"/>
  <c r="M57" i="4"/>
  <c r="N173" i="4"/>
  <c r="O129" i="4"/>
  <c r="O61" i="4"/>
  <c r="P174" i="4"/>
  <c r="M174" i="4"/>
  <c r="N103" i="4"/>
  <c r="O201" i="4"/>
  <c r="M35" i="4"/>
  <c r="P35" i="4"/>
  <c r="N213" i="4"/>
  <c r="O125" i="4"/>
  <c r="I18" i="4"/>
  <c r="O224" i="4"/>
  <c r="O238" i="4"/>
  <c r="I25" i="4"/>
  <c r="O138" i="4"/>
  <c r="P82" i="4"/>
  <c r="M82" i="4"/>
  <c r="P133" i="4"/>
  <c r="M133" i="4"/>
  <c r="P141" i="4"/>
  <c r="M141" i="4"/>
  <c r="G248" i="4"/>
  <c r="M53" i="4"/>
  <c r="P53" i="4"/>
  <c r="O206" i="4"/>
  <c r="I176" i="4"/>
  <c r="P163" i="4"/>
  <c r="M163" i="4"/>
  <c r="I245" i="4"/>
  <c r="M47" i="4"/>
  <c r="P47" i="4"/>
  <c r="I68" i="4"/>
  <c r="I120" i="4"/>
  <c r="M126" i="4"/>
  <c r="P126" i="4"/>
  <c r="M51" i="4"/>
  <c r="P51" i="4"/>
  <c r="I19" i="4"/>
  <c r="P70" i="4"/>
  <c r="M70" i="4"/>
  <c r="N88" i="4"/>
  <c r="N94" i="4"/>
  <c r="I242" i="4"/>
  <c r="M213" i="4"/>
  <c r="P213" i="4"/>
  <c r="O186" i="4"/>
  <c r="O174" i="4"/>
  <c r="O193" i="4"/>
  <c r="O109" i="4"/>
  <c r="N159" i="4"/>
  <c r="I243" i="4"/>
  <c r="N184" i="4"/>
  <c r="I180" i="4"/>
  <c r="I50" i="4"/>
  <c r="M204" i="4"/>
  <c r="P204" i="4"/>
  <c r="O13" i="4"/>
  <c r="O231" i="4"/>
  <c r="I143" i="4"/>
  <c r="I57" i="4"/>
  <c r="N224" i="4"/>
  <c r="M159" i="4"/>
  <c r="P159" i="4"/>
  <c r="M22" i="4"/>
  <c r="P22" i="4"/>
  <c r="O86" i="4"/>
  <c r="N32" i="4"/>
  <c r="M114" i="4"/>
  <c r="P114" i="4"/>
  <c r="O108" i="4"/>
  <c r="O170" i="4"/>
  <c r="P17" i="4"/>
  <c r="M17" i="4"/>
  <c r="O183" i="4"/>
  <c r="P4" i="4"/>
  <c r="M4" i="4"/>
  <c r="O87" i="4"/>
  <c r="O215" i="4"/>
  <c r="N23" i="4"/>
  <c r="I30" i="4"/>
  <c r="O165" i="4"/>
  <c r="N19" i="4"/>
  <c r="P98" i="4"/>
  <c r="M98" i="4"/>
  <c r="O75" i="4"/>
  <c r="N223" i="4"/>
  <c r="N31" i="4"/>
  <c r="I225" i="4"/>
  <c r="I118" i="4"/>
  <c r="O242" i="4"/>
  <c r="M245" i="4"/>
  <c r="P245" i="4"/>
  <c r="N106" i="4"/>
  <c r="I121" i="4"/>
  <c r="M241" i="4"/>
  <c r="P241" i="4"/>
  <c r="I128" i="4"/>
  <c r="P101" i="4"/>
  <c r="M101" i="4"/>
  <c r="O42" i="4"/>
  <c r="N134" i="4"/>
  <c r="P181" i="4"/>
  <c r="M181" i="4"/>
  <c r="O100" i="4"/>
  <c r="M221" i="4"/>
  <c r="P221" i="4"/>
  <c r="N225" i="4"/>
  <c r="N21" i="4"/>
  <c r="I237" i="4"/>
  <c r="N239" i="4"/>
  <c r="I100" i="4"/>
  <c r="I168" i="4"/>
  <c r="N161" i="4"/>
  <c r="M16" i="4"/>
  <c r="P16" i="4"/>
  <c r="I36" i="4"/>
  <c r="O214" i="4"/>
  <c r="N84" i="4"/>
  <c r="O22" i="4"/>
  <c r="N131" i="4"/>
  <c r="O182" i="4"/>
  <c r="N137" i="4"/>
  <c r="N82" i="4"/>
  <c r="O148" i="4"/>
  <c r="I29" i="4"/>
  <c r="O35" i="4"/>
  <c r="O171" i="4"/>
  <c r="P61" i="4"/>
  <c r="M61" i="4"/>
  <c r="I233" i="4"/>
  <c r="N78" i="4"/>
  <c r="N52" i="4"/>
  <c r="O176" i="4"/>
  <c r="M27" i="4"/>
  <c r="P27" i="4"/>
  <c r="O132" i="4"/>
  <c r="O184" i="4"/>
  <c r="O247" i="4"/>
  <c r="O209" i="4"/>
  <c r="I209" i="4"/>
  <c r="M145" i="4"/>
  <c r="P145" i="4"/>
  <c r="M172" i="4"/>
  <c r="P172" i="4"/>
  <c r="O229" i="4"/>
  <c r="M149" i="4"/>
  <c r="P149" i="4"/>
  <c r="P151" i="4"/>
  <c r="M151" i="4"/>
  <c r="N90" i="4"/>
  <c r="N202" i="4"/>
  <c r="O15" i="4"/>
  <c r="O192" i="4"/>
  <c r="M12" i="4"/>
  <c r="P12" i="4"/>
  <c r="M52" i="4"/>
  <c r="P52" i="4"/>
  <c r="N44" i="4"/>
  <c r="N48" i="4"/>
  <c r="P132" i="4"/>
  <c r="M132" i="4"/>
  <c r="N207" i="4"/>
  <c r="M93" i="4"/>
  <c r="P93" i="4"/>
  <c r="P233" i="4"/>
  <c r="M233" i="4"/>
  <c r="O191" i="4"/>
  <c r="I44" i="4"/>
  <c r="I64" i="4"/>
  <c r="O68" i="4"/>
  <c r="P240" i="4"/>
  <c r="M240" i="4"/>
  <c r="I79" i="4"/>
  <c r="O52" i="4"/>
  <c r="O28" i="4"/>
  <c r="I67" i="4"/>
  <c r="I112" i="4"/>
  <c r="N105" i="4"/>
  <c r="I152" i="4"/>
  <c r="I188" i="4"/>
  <c r="O164" i="4"/>
  <c r="N3" i="4"/>
  <c r="M123" i="4"/>
  <c r="P123" i="4"/>
  <c r="N25" i="4"/>
  <c r="I150" i="4"/>
  <c r="I203" i="4"/>
  <c r="O74" i="4"/>
  <c r="P242" i="4"/>
  <c r="M242" i="4"/>
  <c r="I51" i="4"/>
  <c r="O166" i="4"/>
  <c r="N158" i="4"/>
  <c r="I77" i="4"/>
  <c r="N66" i="4"/>
  <c r="M71" i="4"/>
  <c r="P71" i="4"/>
  <c r="O76" i="4"/>
  <c r="M210" i="4"/>
  <c r="P210" i="4"/>
  <c r="I177" i="4"/>
  <c r="M41" i="4"/>
  <c r="P41" i="4"/>
  <c r="N141" i="4"/>
  <c r="M201" i="4"/>
  <c r="P201" i="4"/>
  <c r="P148" i="4"/>
  <c r="M148" i="4"/>
  <c r="I223" i="4"/>
  <c r="N241" i="4"/>
  <c r="N209" i="4"/>
  <c r="O225" i="4"/>
  <c r="M229" i="4"/>
  <c r="P229" i="4"/>
  <c r="M147" i="4"/>
  <c r="P147" i="4"/>
  <c r="N211" i="4"/>
  <c r="P192" i="4"/>
  <c r="M192" i="4"/>
  <c r="I132" i="4"/>
  <c r="M211" i="4"/>
  <c r="P211" i="4"/>
  <c r="I185" i="4"/>
  <c r="I52" i="4"/>
  <c r="P63" i="4"/>
  <c r="M63" i="4"/>
  <c r="O151" i="4"/>
  <c r="N176" i="4"/>
  <c r="P25" i="4"/>
  <c r="M25" i="4"/>
  <c r="N91" i="4"/>
  <c r="I241" i="4"/>
  <c r="M168" i="4"/>
  <c r="P168" i="4"/>
  <c r="N93" i="4"/>
  <c r="P99" i="4"/>
  <c r="M99" i="4"/>
  <c r="I192" i="4"/>
  <c r="O63" i="4"/>
  <c r="O25" i="4"/>
  <c r="M150" i="4"/>
  <c r="P150" i="4"/>
  <c r="O160" i="4"/>
  <c r="N132" i="4"/>
  <c r="N96" i="4"/>
  <c r="P79" i="4"/>
  <c r="M79" i="4"/>
  <c r="O202" i="4"/>
  <c r="M105" i="4"/>
  <c r="P105" i="4"/>
  <c r="I126" i="4"/>
  <c r="N167" i="4"/>
  <c r="M95" i="4"/>
  <c r="P95" i="4"/>
  <c r="O48" i="4"/>
  <c r="N41" i="4"/>
  <c r="N175" i="4"/>
  <c r="N127" i="4"/>
  <c r="N117" i="4"/>
  <c r="N35" i="4"/>
  <c r="N15" i="4"/>
  <c r="I76" i="4"/>
  <c r="I95" i="4"/>
  <c r="N55" i="4"/>
  <c r="M140" i="4"/>
  <c r="P140" i="4"/>
  <c r="O232" i="4"/>
  <c r="I42" i="4"/>
  <c r="O115" i="4"/>
  <c r="P112" i="4"/>
  <c r="M112" i="4"/>
  <c r="I97" i="4"/>
  <c r="O6" i="4"/>
  <c r="N16" i="4"/>
  <c r="N92" i="4"/>
  <c r="I66" i="4"/>
  <c r="O73" i="4"/>
  <c r="I85" i="4"/>
  <c r="I60" i="4"/>
  <c r="I56" i="4"/>
  <c r="I83" i="4"/>
  <c r="I163" i="4"/>
  <c r="N75" i="4"/>
  <c r="O55" i="4"/>
  <c r="I117" i="4"/>
  <c r="M44" i="4"/>
  <c r="P44" i="4"/>
  <c r="O150" i="4"/>
  <c r="P72" i="4"/>
  <c r="M72" i="4"/>
  <c r="I96" i="4"/>
  <c r="N64" i="4"/>
  <c r="M202" i="4"/>
  <c r="P202" i="4"/>
  <c r="N194" i="4"/>
  <c r="P243" i="4"/>
  <c r="M243" i="4"/>
  <c r="M247" i="4"/>
  <c r="P247" i="4"/>
  <c r="P9" i="4"/>
  <c r="M9" i="4"/>
  <c r="I240" i="4"/>
  <c r="I211" i="4"/>
  <c r="O9" i="4"/>
  <c r="P48" i="4"/>
  <c r="M48" i="4"/>
  <c r="N192" i="4"/>
  <c r="M184" i="4"/>
  <c r="P184" i="4"/>
  <c r="O152" i="4"/>
  <c r="N68" i="4"/>
  <c r="P225" i="4"/>
  <c r="M225" i="4"/>
  <c r="I90" i="4"/>
  <c r="I14" i="4"/>
  <c r="P196" i="4"/>
  <c r="M196" i="4"/>
  <c r="P15" i="4"/>
  <c r="M15" i="4"/>
  <c r="M188" i="4"/>
  <c r="P188" i="4"/>
  <c r="O188" i="4"/>
  <c r="O99" i="4"/>
  <c r="P146" i="4"/>
  <c r="M146" i="4"/>
  <c r="N79" i="4"/>
  <c r="O78" i="4"/>
  <c r="I47" i="4"/>
  <c r="O243" i="4"/>
  <c r="O27" i="4"/>
  <c r="I40" i="4"/>
  <c r="M180" i="4"/>
  <c r="P180" i="4"/>
  <c r="O33" i="4"/>
  <c r="M165" i="4"/>
  <c r="P165" i="4"/>
  <c r="P77" i="4"/>
  <c r="M77" i="4"/>
  <c r="N216" i="4"/>
  <c r="P23" i="4"/>
  <c r="M23" i="4"/>
  <c r="M46" i="4"/>
  <c r="P46" i="4"/>
  <c r="I162" i="4"/>
  <c r="I98" i="4"/>
  <c r="I154" i="4"/>
  <c r="P56" i="4"/>
  <c r="M56" i="4"/>
  <c r="I184" i="4"/>
  <c r="M219" i="4"/>
  <c r="P219" i="4"/>
  <c r="I200" i="4"/>
  <c r="N108" i="4"/>
  <c r="P115" i="4"/>
  <c r="M115" i="4"/>
  <c r="N201" i="4"/>
  <c r="N177" i="4"/>
  <c r="O77" i="4"/>
  <c r="O237" i="4"/>
  <c r="P212" i="4"/>
  <c r="M212" i="4"/>
  <c r="N163" i="4"/>
  <c r="P42" i="4"/>
  <c r="M42" i="4"/>
  <c r="N58" i="4"/>
  <c r="O62" i="4"/>
  <c r="I13" i="4"/>
  <c r="M237" i="4"/>
  <c r="P237" i="4"/>
  <c r="N178" i="4"/>
  <c r="I111" i="4"/>
  <c r="I134" i="4"/>
  <c r="P102" i="4"/>
  <c r="M102" i="4"/>
  <c r="P30" i="4"/>
  <c r="M30" i="4"/>
  <c r="M43" i="4"/>
  <c r="P43" i="4"/>
  <c r="O114" i="4"/>
  <c r="M197" i="4"/>
  <c r="P197" i="4"/>
  <c r="O175" i="4"/>
  <c r="M182" i="4"/>
  <c r="P182" i="4"/>
  <c r="O207" i="4"/>
  <c r="M64" i="4"/>
  <c r="P64" i="4"/>
  <c r="P176" i="4"/>
  <c r="M176" i="4"/>
  <c r="M68" i="4"/>
  <c r="P68" i="4"/>
  <c r="O172" i="4"/>
  <c r="M96" i="4"/>
  <c r="P96" i="4"/>
  <c r="M160" i="4"/>
  <c r="P160" i="4"/>
  <c r="N185" i="4"/>
  <c r="O91" i="4"/>
  <c r="N219" i="4"/>
  <c r="O198" i="4"/>
  <c r="I93" i="4"/>
  <c r="N172" i="4"/>
  <c r="P152" i="4"/>
  <c r="M152" i="4"/>
  <c r="N59" i="4"/>
  <c r="N72" i="4"/>
  <c r="N229" i="4"/>
  <c r="N198" i="4"/>
  <c r="I59" i="4"/>
  <c r="P207" i="4"/>
  <c r="M207" i="4"/>
  <c r="M191" i="4"/>
  <c r="P191" i="4"/>
  <c r="O194" i="4"/>
  <c r="O128" i="4"/>
  <c r="N9" i="4"/>
  <c r="P187" i="4"/>
  <c r="M187" i="4"/>
  <c r="N233" i="4"/>
  <c r="I219" i="4"/>
  <c r="M40" i="4"/>
  <c r="P40" i="4"/>
  <c r="N12" i="4"/>
  <c r="I48" i="4"/>
  <c r="O72" i="4"/>
  <c r="M128" i="4"/>
  <c r="P128" i="4"/>
  <c r="N14" i="4"/>
  <c r="N47" i="4"/>
  <c r="I12" i="4"/>
  <c r="N240" i="4"/>
  <c r="I187" i="4"/>
  <c r="N187" i="4"/>
  <c r="P78" i="4"/>
  <c r="M78" i="4"/>
  <c r="P91" i="4"/>
  <c r="M91" i="4"/>
  <c r="M137" i="4"/>
  <c r="P137" i="4"/>
  <c r="M5" i="4"/>
  <c r="P5" i="4"/>
  <c r="M198" i="4"/>
  <c r="P198" i="4"/>
  <c r="P100" i="4"/>
  <c r="M100" i="4"/>
  <c r="P194" i="4"/>
  <c r="M194" i="4"/>
  <c r="M169" i="4"/>
  <c r="P169" i="4"/>
  <c r="M33" i="4"/>
  <c r="P33" i="4"/>
  <c r="F248" i="4"/>
  <c r="M164" i="4"/>
  <c r="P164" i="4"/>
  <c r="M10" i="4"/>
  <c r="P10" i="4"/>
  <c r="M86" i="4"/>
  <c r="P86" i="4"/>
  <c r="M84" i="4"/>
  <c r="P84" i="4"/>
  <c r="P144" i="4"/>
  <c r="M144" i="4"/>
  <c r="M7" i="4"/>
  <c r="P7" i="4"/>
  <c r="M103" i="4"/>
  <c r="P103" i="4"/>
  <c r="M131" i="4"/>
  <c r="P131" i="4"/>
  <c r="P120" i="4"/>
  <c r="M120" i="4"/>
  <c r="M186" i="4"/>
  <c r="P186" i="4"/>
  <c r="M11" i="4"/>
  <c r="P11" i="4"/>
  <c r="M248" i="4" l="1"/>
  <c r="O248" i="4"/>
  <c r="N248" i="4"/>
  <c r="I248" i="4"/>
  <c r="P248" i="4"/>
</calcChain>
</file>

<file path=xl/sharedStrings.xml><?xml version="1.0" encoding="utf-8"?>
<sst xmlns="http://schemas.openxmlformats.org/spreadsheetml/2006/main" count="668" uniqueCount="313">
  <si>
    <t>Symbol</t>
  </si>
  <si>
    <t>HST</t>
  </si>
  <si>
    <t>KIM</t>
  </si>
  <si>
    <t>DRE</t>
  </si>
  <si>
    <t>HCP</t>
  </si>
  <si>
    <t>WY</t>
  </si>
  <si>
    <t>IRM</t>
  </si>
  <si>
    <t>UDR</t>
  </si>
  <si>
    <t>AIV</t>
  </si>
  <si>
    <t>PLD</t>
  </si>
  <si>
    <t>O</t>
  </si>
  <si>
    <t>VTR</t>
  </si>
  <si>
    <t>REG</t>
  </si>
  <si>
    <t>EQR</t>
  </si>
  <si>
    <t>MAC</t>
  </si>
  <si>
    <t>WELL</t>
  </si>
  <si>
    <t>EXR</t>
  </si>
  <si>
    <t>CCI</t>
  </si>
  <si>
    <t>VNO</t>
  </si>
  <si>
    <t>MAA</t>
  </si>
  <si>
    <t>SLG</t>
  </si>
  <si>
    <t>DLR</t>
  </si>
  <si>
    <t>ARE</t>
  </si>
  <si>
    <t>BXP</t>
  </si>
  <si>
    <t>AMT</t>
  </si>
  <si>
    <t>SBAC</t>
  </si>
  <si>
    <t>FRT</t>
  </si>
  <si>
    <t>SPG</t>
  </si>
  <si>
    <t>AVB</t>
  </si>
  <si>
    <t>PSA</t>
  </si>
  <si>
    <t>ESS</t>
  </si>
  <si>
    <t>EQIX</t>
  </si>
  <si>
    <t>Sub-Industry</t>
  </si>
  <si>
    <t>Last</t>
  </si>
  <si>
    <t>Retail REITs</t>
  </si>
  <si>
    <t>Industrial REITs</t>
  </si>
  <si>
    <t>Residential REITs</t>
  </si>
  <si>
    <t>Specialized REITs</t>
  </si>
  <si>
    <t>Office REITs</t>
  </si>
  <si>
    <t>Health Care REITs</t>
  </si>
  <si>
    <t>Hotel &amp; Resort REITs</t>
  </si>
  <si>
    <t>Összeg</t>
  </si>
  <si>
    <t>AAT</t>
  </si>
  <si>
    <t>ACC</t>
  </si>
  <si>
    <t>ADC</t>
  </si>
  <si>
    <t>AHH</t>
  </si>
  <si>
    <t>AKR</t>
  </si>
  <si>
    <t>ALX</t>
  </si>
  <si>
    <t>APTS</t>
  </si>
  <si>
    <t>BFS</t>
  </si>
  <si>
    <t>BRX</t>
  </si>
  <si>
    <t>CHCT</t>
  </si>
  <si>
    <t>CONE</t>
  </si>
  <si>
    <t>COR</t>
  </si>
  <si>
    <t>CPT</t>
  </si>
  <si>
    <t>CTRE</t>
  </si>
  <si>
    <t>CUBE</t>
  </si>
  <si>
    <t>DEI</t>
  </si>
  <si>
    <t>EGP</t>
  </si>
  <si>
    <t>ELS</t>
  </si>
  <si>
    <t>EPR</t>
  </si>
  <si>
    <t>FR</t>
  </si>
  <si>
    <t>GEO</t>
  </si>
  <si>
    <t>GLPI</t>
  </si>
  <si>
    <t>GTY</t>
  </si>
  <si>
    <t>HPT</t>
  </si>
  <si>
    <t>HTA</t>
  </si>
  <si>
    <t>INN</t>
  </si>
  <si>
    <t>KRG</t>
  </si>
  <si>
    <t>LAMR</t>
  </si>
  <si>
    <t>LAND</t>
  </si>
  <si>
    <t>LSI</t>
  </si>
  <si>
    <t>MPW</t>
  </si>
  <si>
    <t>NHI</t>
  </si>
  <si>
    <t>NNN</t>
  </si>
  <si>
    <t>OHI</t>
  </si>
  <si>
    <t>OLP</t>
  </si>
  <si>
    <t>PSB</t>
  </si>
  <si>
    <t>QTS</t>
  </si>
  <si>
    <t>REXR</t>
  </si>
  <si>
    <t>RHP</t>
  </si>
  <si>
    <t>ROIC</t>
  </si>
  <si>
    <t>SBRA</t>
  </si>
  <si>
    <t>SKT</t>
  </si>
  <si>
    <t>SOHO</t>
  </si>
  <si>
    <t>STAG</t>
  </si>
  <si>
    <t>TCO</t>
  </si>
  <si>
    <t>TRNO</t>
  </si>
  <si>
    <t>UBA</t>
  </si>
  <si>
    <t>UHT</t>
  </si>
  <si>
    <t>WPC</t>
  </si>
  <si>
    <t>WRI</t>
  </si>
  <si>
    <t>Diversified REITs</t>
  </si>
  <si>
    <t>PW</t>
  </si>
  <si>
    <t>HMG</t>
  </si>
  <si>
    <t>IHT</t>
  </si>
  <si>
    <t>MDRR</t>
  </si>
  <si>
    <t>WHLR</t>
  </si>
  <si>
    <t>YGE</t>
  </si>
  <si>
    <t>SELF</t>
  </si>
  <si>
    <t>RVEN</t>
  </si>
  <si>
    <t>FQFC</t>
  </si>
  <si>
    <t>PTSRF</t>
  </si>
  <si>
    <t>BVWN</t>
  </si>
  <si>
    <t>PLYM</t>
  </si>
  <si>
    <t>CDOR</t>
  </si>
  <si>
    <t>FRMUF</t>
  </si>
  <si>
    <t>FREVS</t>
  </si>
  <si>
    <t>EFRTF</t>
  </si>
  <si>
    <t>BSRTF</t>
  </si>
  <si>
    <t>IVREF</t>
  </si>
  <si>
    <t>MRTI</t>
  </si>
  <si>
    <t>GIG</t>
  </si>
  <si>
    <t>BTBIF</t>
  </si>
  <si>
    <t>CBL</t>
  </si>
  <si>
    <t>BRT</t>
  </si>
  <si>
    <t>FPI</t>
  </si>
  <si>
    <t>CLPR</t>
  </si>
  <si>
    <t>NYRT</t>
  </si>
  <si>
    <t>BRG</t>
  </si>
  <si>
    <t>CDR</t>
  </si>
  <si>
    <t>TUERF</t>
  </si>
  <si>
    <t>SMTA</t>
  </si>
  <si>
    <t>SLTTF</t>
  </si>
  <si>
    <t>PAZRF</t>
  </si>
  <si>
    <t>HCOM</t>
  </si>
  <si>
    <t>MRT</t>
  </si>
  <si>
    <t>ACRVF</t>
  </si>
  <si>
    <t>GMRE</t>
  </si>
  <si>
    <t>SRRTF</t>
  </si>
  <si>
    <t>AHOTF</t>
  </si>
  <si>
    <t>BHR</t>
  </si>
  <si>
    <t>JCAP</t>
  </si>
  <si>
    <t>MNARF</t>
  </si>
  <si>
    <t>CIO</t>
  </si>
  <si>
    <t>CTT</t>
  </si>
  <si>
    <t>PMULF</t>
  </si>
  <si>
    <t>CORR</t>
  </si>
  <si>
    <t>WSR</t>
  </si>
  <si>
    <t>UMH</t>
  </si>
  <si>
    <t>SNR</t>
  </si>
  <si>
    <t>AHT</t>
  </si>
  <si>
    <t>MGRUF</t>
  </si>
  <si>
    <t>STAR</t>
  </si>
  <si>
    <t>PEI</t>
  </si>
  <si>
    <t>RESI</t>
  </si>
  <si>
    <t>RVI</t>
  </si>
  <si>
    <t>GOOD</t>
  </si>
  <si>
    <t>UBP</t>
  </si>
  <si>
    <t>IRET</t>
  </si>
  <si>
    <t>HT</t>
  </si>
  <si>
    <t>CPLG</t>
  </si>
  <si>
    <t>WPTIF</t>
  </si>
  <si>
    <t>FSP</t>
  </si>
  <si>
    <t>CMCT</t>
  </si>
  <si>
    <t>NRE</t>
  </si>
  <si>
    <t>IIPR</t>
  </si>
  <si>
    <t>SAFE</t>
  </si>
  <si>
    <t>WPG</t>
  </si>
  <si>
    <t>HIFR</t>
  </si>
  <si>
    <t>CLDT</t>
  </si>
  <si>
    <t>SMMCF</t>
  </si>
  <si>
    <t>NXRT</t>
  </si>
  <si>
    <t>IRT</t>
  </si>
  <si>
    <t>RPT</t>
  </si>
  <si>
    <t>DREUF</t>
  </si>
  <si>
    <t>NWHUF</t>
  </si>
  <si>
    <t>DRETF</t>
  </si>
  <si>
    <t>IIPZF</t>
  </si>
  <si>
    <t>IARE</t>
  </si>
  <si>
    <t>EPRT</t>
  </si>
  <si>
    <t>AFIN</t>
  </si>
  <si>
    <t>ARESF</t>
  </si>
  <si>
    <t>ILPT</t>
  </si>
  <si>
    <t>DEA</t>
  </si>
  <si>
    <t>KMMPF</t>
  </si>
  <si>
    <t>OPI</t>
  </si>
  <si>
    <t>MNR</t>
  </si>
  <si>
    <t>NPRUF</t>
  </si>
  <si>
    <t>GNCMB</t>
  </si>
  <si>
    <t>TIER</t>
  </si>
  <si>
    <t>ENTR</t>
  </si>
  <si>
    <t>CMLEF</t>
  </si>
  <si>
    <t>BOWFF</t>
  </si>
  <si>
    <t>GNL</t>
  </si>
  <si>
    <t>CROMF</t>
  </si>
  <si>
    <t>HASI</t>
  </si>
  <si>
    <t>ALEX</t>
  </si>
  <si>
    <t>NSA</t>
  </si>
  <si>
    <t>LTC</t>
  </si>
  <si>
    <t>CHSP</t>
  </si>
  <si>
    <t>UNIT</t>
  </si>
  <si>
    <t>SNH</t>
  </si>
  <si>
    <t>FCPT</t>
  </si>
  <si>
    <t>DUNDF</t>
  </si>
  <si>
    <t>CLI</t>
  </si>
  <si>
    <t>CTRRF</t>
  </si>
  <si>
    <t>DRH</t>
  </si>
  <si>
    <t>LXP</t>
  </si>
  <si>
    <t>WRE</t>
  </si>
  <si>
    <t>UE</t>
  </si>
  <si>
    <t>GRP/U</t>
  </si>
  <si>
    <t>SITC</t>
  </si>
  <si>
    <t>CLNY</t>
  </si>
  <si>
    <t>XHR</t>
  </si>
  <si>
    <t>PCH</t>
  </si>
  <si>
    <t>SRG</t>
  </si>
  <si>
    <t>CXP</t>
  </si>
  <si>
    <t>PDM</t>
  </si>
  <si>
    <t>BDN</t>
  </si>
  <si>
    <t>CXW</t>
  </si>
  <si>
    <t>RPAI</t>
  </si>
  <si>
    <t>PPRQF</t>
  </si>
  <si>
    <t>OFC</t>
  </si>
  <si>
    <t>RLJ</t>
  </si>
  <si>
    <t>SHO</t>
  </si>
  <si>
    <t>PGRE</t>
  </si>
  <si>
    <t>DOC</t>
  </si>
  <si>
    <t>LHO</t>
  </si>
  <si>
    <t>OUT</t>
  </si>
  <si>
    <t>APLE</t>
  </si>
  <si>
    <t>EQC</t>
  </si>
  <si>
    <t>CUZ</t>
  </si>
  <si>
    <t>APYRF</t>
  </si>
  <si>
    <t>RYN</t>
  </si>
  <si>
    <t>PEB</t>
  </si>
  <si>
    <t>HR</t>
  </si>
  <si>
    <t>CWYUF</t>
  </si>
  <si>
    <t>SRC</t>
  </si>
  <si>
    <t>WGL</t>
  </si>
  <si>
    <t>HIW</t>
  </si>
  <si>
    <t>ESRT</t>
  </si>
  <si>
    <t>JNRFY</t>
  </si>
  <si>
    <t>HPP</t>
  </si>
  <si>
    <t>JBGS</t>
  </si>
  <si>
    <t>CDPYF</t>
  </si>
  <si>
    <t>RIOCF</t>
  </si>
  <si>
    <t>COLD</t>
  </si>
  <si>
    <t>CAVM</t>
  </si>
  <si>
    <t>PK</t>
  </si>
  <si>
    <t>BRLAF</t>
  </si>
  <si>
    <t>FCE/A</t>
  </si>
  <si>
    <t>BTLCY</t>
  </si>
  <si>
    <t>GXP</t>
  </si>
  <si>
    <t>LPT</t>
  </si>
  <si>
    <t>AMH</t>
  </si>
  <si>
    <t>WR</t>
  </si>
  <si>
    <t>STOR</t>
  </si>
  <si>
    <t>KRC</t>
  </si>
  <si>
    <t>LDSCY</t>
  </si>
  <si>
    <t>VER</t>
  </si>
  <si>
    <t>VICI</t>
  </si>
  <si>
    <t>MGP</t>
  </si>
  <si>
    <t>SUI</t>
  </si>
  <si>
    <t>INVH</t>
  </si>
  <si>
    <t>BPR</t>
  </si>
  <si>
    <t>volume</t>
  </si>
  <si>
    <t>FFO/sh</t>
  </si>
  <si>
    <t>p/ffo</t>
  </si>
  <si>
    <t>52wk high</t>
  </si>
  <si>
    <t>52wk low</t>
  </si>
  <si>
    <t>PAMY(13Y)</t>
  </si>
  <si>
    <t>to 52wk high</t>
  </si>
  <si>
    <t>to 52wk low</t>
  </si>
  <si>
    <t>p/o ffo</t>
  </si>
  <si>
    <t>debt/ebitda</t>
  </si>
  <si>
    <t>interest coverage</t>
  </si>
  <si>
    <t>MCap Mil</t>
  </si>
  <si>
    <t>div Y</t>
  </si>
  <si>
    <t>Change</t>
  </si>
  <si>
    <t>years paying</t>
  </si>
  <si>
    <t>N/A</t>
  </si>
  <si>
    <t>28</t>
  </si>
  <si>
    <t>8</t>
  </si>
  <si>
    <t>6</t>
  </si>
  <si>
    <t>25</t>
  </si>
  <si>
    <t>34</t>
  </si>
  <si>
    <t>27</t>
  </si>
  <si>
    <t>21</t>
  </si>
  <si>
    <t>2</t>
  </si>
  <si>
    <t>32</t>
  </si>
  <si>
    <t>19</t>
  </si>
  <si>
    <t>13</t>
  </si>
  <si>
    <t>16</t>
  </si>
  <si>
    <t>9</t>
  </si>
  <si>
    <t>23</t>
  </si>
  <si>
    <t>15</t>
  </si>
  <si>
    <t>31</t>
  </si>
  <si>
    <t>26</t>
  </si>
  <si>
    <t>24</t>
  </si>
  <si>
    <t>5</t>
  </si>
  <si>
    <t>14</t>
  </si>
  <si>
    <t>20</t>
  </si>
  <si>
    <t>11</t>
  </si>
  <si>
    <t>33</t>
  </si>
  <si>
    <t>7</t>
  </si>
  <si>
    <t>42</t>
  </si>
  <si>
    <t>4</t>
  </si>
  <si>
    <t>FPH</t>
  </si>
  <si>
    <t>VNQ</t>
  </si>
  <si>
    <t>1</t>
  </si>
  <si>
    <t>18</t>
  </si>
  <si>
    <t>12</t>
  </si>
  <si>
    <t>22</t>
  </si>
  <si>
    <t>36</t>
  </si>
  <si>
    <t>30</t>
  </si>
  <si>
    <t>median yield</t>
  </si>
  <si>
    <t>capitalisation</t>
  </si>
  <si>
    <t>NAV premium/discount</t>
  </si>
  <si>
    <t>Végösszeg</t>
  </si>
  <si>
    <t>Small Cap</t>
  </si>
  <si>
    <t>Átlag / NAV premium/discount</t>
  </si>
  <si>
    <t>(mind)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</si>
</sst>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9" fontId="0" fillId="0" borderId="0" xfId="1" applyFont="1"/>
    <xf numFmtId="0" fontId="0" fillId="0" borderId="0" xfId="0" applyAlignment="1">
      <alignment horizontal="right"/>
    </xf>
    <xf numFmtId="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2" fontId="0" fillId="0" borderId="0" xfId="0" applyNumberFormat="1"/>
    <xf numFmtId="0" fontId="0" fillId="3" borderId="0" xfId="0" applyFill="1"/>
    <xf numFmtId="4" fontId="0" fillId="3" borderId="0" xfId="0" applyNumberFormat="1" applyFill="1"/>
    <xf numFmtId="0" fontId="6" fillId="0" borderId="0" xfId="0" applyFont="1"/>
    <xf numFmtId="0" fontId="5" fillId="0" borderId="0" xfId="0" applyFont="1"/>
    <xf numFmtId="164" fontId="0" fillId="2" borderId="1" xfId="1" applyNumberFormat="1" applyFont="1" applyFill="1" applyBorder="1"/>
    <xf numFmtId="164" fontId="0" fillId="3" borderId="0" xfId="1" applyNumberFormat="1" applyFont="1" applyFill="1"/>
    <xf numFmtId="0" fontId="0" fillId="0" borderId="0" xfId="0" applyFill="1"/>
    <xf numFmtId="9" fontId="0" fillId="0" borderId="0" xfId="1" applyFont="1" applyFill="1"/>
    <xf numFmtId="2" fontId="0" fillId="3" borderId="0" xfId="0" applyNumberFormat="1" applyFill="1"/>
    <xf numFmtId="164" fontId="0" fillId="0" borderId="0" xfId="1" applyNumberFormat="1" applyFont="1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ont="1"/>
    <xf numFmtId="9" fontId="0" fillId="0" borderId="0" xfId="0" applyNumberFormat="1" applyFont="1"/>
    <xf numFmtId="2" fontId="0" fillId="0" borderId="0" xfId="0" applyNumberFormat="1" applyFill="1"/>
    <xf numFmtId="0" fontId="0" fillId="0" borderId="0" xfId="0" applyFont="1"/>
    <xf numFmtId="3" fontId="0" fillId="2" borderId="1" xfId="0" applyNumberFormat="1" applyFont="1" applyFill="1" applyBorder="1"/>
    <xf numFmtId="165" fontId="0" fillId="2" borderId="1" xfId="0" applyNumberFormat="1" applyFont="1" applyFill="1" applyBorder="1"/>
    <xf numFmtId="9" fontId="0" fillId="2" borderId="1" xfId="1" applyNumberFormat="1" applyFont="1" applyFill="1" applyBorder="1"/>
    <xf numFmtId="0" fontId="4" fillId="2" borderId="1" xfId="0" applyFont="1" applyFill="1" applyBorder="1"/>
    <xf numFmtId="164" fontId="4" fillId="2" borderId="1" xfId="1" applyNumberFormat="1" applyFont="1" applyFill="1" applyBorder="1"/>
    <xf numFmtId="2" fontId="4" fillId="2" borderId="1" xfId="0" applyNumberFormat="1" applyFont="1" applyFill="1" applyBorder="1"/>
    <xf numFmtId="4" fontId="0" fillId="0" borderId="1" xfId="0" applyNumberFormat="1" applyFont="1" applyFill="1" applyBorder="1"/>
    <xf numFmtId="164" fontId="0" fillId="0" borderId="1" xfId="1" applyNumberFormat="1" applyFont="1" applyFill="1" applyBorder="1"/>
    <xf numFmtId="0" fontId="3" fillId="2" borderId="2" xfId="1" applyNumberFormat="1" applyFont="1" applyFill="1" applyBorder="1" applyAlignment="1">
      <alignment horizontal="right"/>
    </xf>
    <xf numFmtId="9" fontId="0" fillId="2" borderId="1" xfId="1" applyFont="1" applyFill="1" applyBorder="1"/>
    <xf numFmtId="0" fontId="0" fillId="3" borderId="0" xfId="0" applyFill="1" applyAlignment="1">
      <alignment horizontal="right"/>
    </xf>
    <xf numFmtId="3" fontId="0" fillId="3" borderId="0" xfId="0" applyNumberFormat="1" applyFill="1"/>
    <xf numFmtId="165" fontId="0" fillId="3" borderId="0" xfId="0" applyNumberFormat="1" applyFill="1"/>
    <xf numFmtId="9" fontId="0" fillId="3" borderId="0" xfId="1" applyFont="1" applyFill="1"/>
    <xf numFmtId="4" fontId="0" fillId="0" borderId="0" xfId="0" applyNumberFormat="1" applyFill="1"/>
    <xf numFmtId="0" fontId="0" fillId="0" borderId="0" xfId="0" applyFont="1" applyFill="1"/>
    <xf numFmtId="164" fontId="6" fillId="2" borderId="1" xfId="1" applyNumberFormat="1" applyFont="1" applyFill="1" applyBorder="1"/>
    <xf numFmtId="0" fontId="6" fillId="5" borderId="1" xfId="0" applyFont="1" applyFill="1" applyBorder="1"/>
    <xf numFmtId="0" fontId="6" fillId="0" borderId="1" xfId="0" applyFont="1" applyFill="1" applyBorder="1"/>
    <xf numFmtId="164" fontId="6" fillId="0" borderId="1" xfId="1" applyNumberFormat="1" applyFont="1" applyFill="1" applyBorder="1"/>
    <xf numFmtId="0" fontId="0" fillId="0" borderId="0" xfId="0" applyFill="1" applyAlignment="1">
      <alignment horizontal="right"/>
    </xf>
    <xf numFmtId="2" fontId="3" fillId="2" borderId="1" xfId="0" applyNumberFormat="1" applyFont="1" applyFill="1" applyBorder="1"/>
    <xf numFmtId="165" fontId="4" fillId="2" borderId="1" xfId="0" applyNumberFormat="1" applyFont="1" applyFill="1" applyBorder="1"/>
    <xf numFmtId="165" fontId="6" fillId="0" borderId="1" xfId="0" applyNumberFormat="1" applyFont="1" applyFill="1" applyBorder="1"/>
    <xf numFmtId="165" fontId="3" fillId="2" borderId="1" xfId="0" applyNumberFormat="1" applyFont="1" applyFill="1" applyBorder="1"/>
    <xf numFmtId="0" fontId="0" fillId="0" borderId="0" xfId="0" applyFill="1" applyAlignment="1">
      <alignment horizontal="left" textRotation="90" wrapText="1"/>
    </xf>
    <xf numFmtId="4" fontId="0" fillId="0" borderId="0" xfId="0" applyNumberFormat="1" applyFill="1" applyAlignment="1">
      <alignment horizontal="left" textRotation="90" wrapText="1"/>
    </xf>
    <xf numFmtId="3" fontId="0" fillId="0" borderId="0" xfId="0" applyNumberFormat="1" applyFill="1" applyAlignment="1">
      <alignment horizontal="left" textRotation="90" wrapText="1"/>
    </xf>
    <xf numFmtId="164" fontId="0" fillId="4" borderId="0" xfId="1" applyNumberFormat="1" applyFont="1" applyFill="1" applyAlignment="1">
      <alignment horizontal="left" textRotation="90" wrapText="1"/>
    </xf>
    <xf numFmtId="0" fontId="4" fillId="0" borderId="0" xfId="0" applyFont="1" applyAlignment="1">
      <alignment horizontal="left" textRotation="90" wrapText="1"/>
    </xf>
    <xf numFmtId="0" fontId="0" fillId="0" borderId="0" xfId="0" applyAlignment="1">
      <alignment horizontal="left" textRotation="90" wrapText="1"/>
    </xf>
    <xf numFmtId="164" fontId="4" fillId="0" borderId="0" xfId="1" applyNumberFormat="1" applyFont="1" applyAlignment="1">
      <alignment horizontal="left" textRotation="90" wrapText="1"/>
    </xf>
    <xf numFmtId="0" fontId="0" fillId="4" borderId="0" xfId="0" applyFill="1" applyAlignment="1">
      <alignment horizontal="left" textRotation="90" wrapText="1"/>
    </xf>
    <xf numFmtId="9" fontId="0" fillId="4" borderId="0" xfId="1" applyFont="1" applyFill="1" applyAlignment="1">
      <alignment horizontal="left" textRotation="90" wrapText="1"/>
    </xf>
    <xf numFmtId="165" fontId="4" fillId="4" borderId="0" xfId="0" applyNumberFormat="1" applyFont="1" applyFill="1" applyAlignment="1">
      <alignment horizontal="left" textRotation="90" wrapText="1"/>
    </xf>
    <xf numFmtId="0" fontId="4" fillId="4" borderId="0" xfId="0" applyFont="1" applyFill="1" applyAlignment="1">
      <alignment horizontal="left" textRotation="90" wrapText="1"/>
    </xf>
    <xf numFmtId="0" fontId="3" fillId="0" borderId="0" xfId="0" applyFont="1" applyAlignment="1">
      <alignment horizontal="left" textRotation="90" wrapText="1"/>
    </xf>
    <xf numFmtId="9" fontId="7" fillId="0" borderId="0" xfId="1" applyFont="1"/>
    <xf numFmtId="9" fontId="7" fillId="0" borderId="0" xfId="1" applyFont="1" applyFill="1"/>
    <xf numFmtId="0" fontId="0" fillId="0" borderId="0" xfId="0" pivotButton="1"/>
    <xf numFmtId="0" fontId="0" fillId="0" borderId="0" xfId="0" applyNumberFormat="1"/>
  </cellXfs>
  <cellStyles count="3">
    <cellStyle name="Normál" xfId="0" builtinId="0"/>
    <cellStyle name="Normal 2" xfId="2"/>
    <cellStyle name="Százalék" xfId="1" builtinId="5"/>
  </cellStyles>
  <dxfs count="58">
    <dxf>
      <alignment horizontal="right" vertical="bottom" textRotation="0" wrapText="0" indent="0" justifyLastLine="0" shrinkToFit="0" readingOrder="0"/>
    </dxf>
    <dxf>
      <numFmt numFmtId="2" formatCode="0.0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right" vertical="bottom" textRotation="0" wrapText="0" indent="0" justifyLastLine="0" shrinkToFit="0" readingOrder="0"/>
    </dxf>
    <dxf>
      <numFmt numFmtId="2" formatCode="0.0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165" formatCode="0.0"/>
    </dxf>
    <dxf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numFmt numFmtId="3" formatCode="#,##0"/>
    </dxf>
    <dxf>
      <numFmt numFmtId="3" formatCode="#,##0"/>
    </dxf>
    <dxf>
      <numFmt numFmtId="164" formatCode="0.0%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left" vertical="bottom" textRotation="9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EF2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realTimeData">
    <main first="tos.rtd">
      <tp t="s">
        <v>166 M</v>
        <stp/>
        <stp>MARKET_CAP</stp>
        <stp>MRTI</stp>
        <tr r="F132" s="4"/>
      </tp>
      <tp t="s">
        <v>852 M</v>
        <stp/>
        <stp>MARKET_CAP</stp>
        <stp>IRET</stp>
        <tr r="F140" s="4"/>
      </tp>
      <tp t="s">
        <v>3,566 M</v>
        <stp/>
        <stp>MARKET_CAP</stp>
        <stp>TRNO</stp>
        <tr r="F92" s="4"/>
      </tp>
      <tp t="s">
        <v>11.78</v>
        <stp/>
        <stp>52LOW</stp>
        <stp>PLYM</stp>
        <tr r="K83" s="4"/>
      </tp>
      <tp t="s">
        <v>1.99</v>
        <stp/>
        <stp>52HIGH</stp>
        <stp>IHT</stp>
        <tr r="J57" s="4"/>
      </tp>
      <tp t="s">
        <v>12.63</v>
        <stp/>
        <stp>52HIGH</stp>
        <stp>INN</stp>
        <tr r="J67" s="4"/>
      </tp>
      <tp t="s">
        <v>31.19</v>
        <stp/>
        <stp>52LOW</stp>
        <stp>GLPI</stp>
        <tr r="K236" s="4"/>
      </tp>
      <tp t="s">
        <v>8.50</v>
        <stp/>
        <stp>52LOW</stp>
        <stp>CLPR</stp>
        <tr r="K134" s="4"/>
      </tp>
      <tp t="s">
        <v>18.03</v>
        <stp/>
        <stp>52LOW</stp>
        <stp>ILPT</stp>
        <tr r="K88" s="4"/>
      </tp>
      <tp t="s">
        <v>57.45</v>
        <stp/>
        <stp>LAST</stp>
        <stp>VTR</stp>
        <tr r="C55" s="4"/>
      </tp>
      <tp t="s">
        <v>91.57</v>
        <stp/>
        <stp>LAST</stp>
        <stp>VNQ</stp>
        <tr r="C1" s="4"/>
      </tp>
      <tp t="s">
        <v>66.91</v>
        <stp/>
        <stp>LAST</stp>
        <stp>VNO</stp>
        <tr r="C127" s="4"/>
      </tp>
      <tp t="s">
        <v>4.32</v>
        <stp/>
        <stp>52LOW</stp>
        <stp>CLNY</stp>
        <tr r="K26" s="4"/>
      </tp>
      <tp t="s">
        <v>37.32</v>
        <stp/>
        <stp>52HIGH</stp>
        <stp>IRM</stp>
        <tr r="J237" s="4"/>
      </tp>
      <tp t="s">
        <v>15.89</v>
        <stp/>
        <stp>52HIGH</stp>
        <stp>IRT</stp>
        <tr r="J143" s="4"/>
      </tp>
      <tp t="s">
        <v>17.67</v>
        <stp/>
        <stp>52LOW</stp>
        <stp>ALEX</stp>
        <tr r="K21" s="4"/>
      </tp>
      <tp t="s">
        <v>16.29</v>
        <stp/>
        <stp>52LOW</stp>
        <stp>CLDT</stp>
        <tr r="K66" s="4"/>
      </tp>
      <tp t="s">
        <v>9.23</v>
        <stp/>
        <stp>LAST</stp>
        <stp>VER</stp>
        <tr r="C34" s="4"/>
      </tp>
      <tp>
        <v>3.0960000000000001</v>
        <stp/>
        <stp>VOLUME</stp>
        <stp>UBP</stp>
        <tr r="E173" s="4"/>
      </tp>
      <tp>
        <v>469.62900000000002</v>
        <stp/>
        <stp>VOLUME</stp>
        <stp>UBA</stp>
        <tr r="E174" s="4"/>
      </tp>
      <tp t="s">
        <v>3,816,832</v>
        <stp/>
        <stp>VOLUME</stp>
        <stp>UDR</stp>
        <tr r="E156" s="4"/>
      </tp>
      <tp t="s">
        <v>3.08%</v>
        <stp/>
        <stp>YIELD</stp>
        <stp>CONE</stp>
        <tr r="G234" s="4"/>
      </tp>
      <tp>
        <v>233.39699999999999</v>
        <stp/>
        <stp>VOLUME</stp>
        <stp>UHT</stp>
        <tr r="E41" s="4"/>
      </tp>
      <tp t="s">
        <v>6.80%</v>
        <stp/>
        <stp>YIELD</stp>
        <stp>GOOD</stp>
        <tr r="G14" s="4"/>
      </tp>
      <tp t="s">
        <v>2.33%</v>
        <stp/>
        <stp>YIELD</stp>
        <stp>COLD</stp>
        <tr r="G97" s="4"/>
      </tp>
      <tp>
        <v>297.142</v>
        <stp/>
        <stp>VOLUME</stp>
        <stp>UMH</stp>
        <tr r="E138" s="4"/>
      </tp>
      <tp t="s">
        <v>7.91%</v>
        <stp/>
        <stp>YIELD</stp>
        <stp>SOHO</stp>
        <tr r="G58" s="4"/>
      </tp>
      <tp t="s">
        <v>4.55%</v>
        <stp/>
        <stp>YIELD</stp>
        <stp>ROIC</stp>
        <tr r="G185" s="4"/>
      </tp>
      <tp t="s">
        <v>6.76%</v>
        <stp/>
        <stp>YIELD</stp>
        <stp>CORR</stp>
        <tr r="G218" s="4"/>
      </tp>
      <tp t="s">
        <v>193 M</v>
        <stp/>
        <stp>MARKET_CAP</stp>
        <stp>IVREF</stp>
        <tr r="F100" s="4"/>
      </tp>
      <tp t="s">
        <v>5,534 M</v>
        <stp/>
        <stp>MARKET_CAP</stp>
        <stp>JNRFY</stp>
        <tr r="F198" s="4"/>
      </tp>
      <tp t="s">
        <v>3,239 M</v>
        <stp/>
        <stp>MARKET_CAP</stp>
        <stp>PPRQF</stp>
        <tr r="F194" s="4"/>
      </tp>
      <tp t="s">
        <v>2,714 M</v>
        <stp/>
        <stp>MARKET_CAP</stp>
        <stp>CTRRF</stp>
        <tr r="F186" s="4"/>
      </tp>
      <tp t="s">
        <v>1,564 M</v>
        <stp/>
        <stp>MARKET_CAP</stp>
        <stp>NPRUF</stp>
        <tr r="F146" s="4"/>
      </tp>
      <tp t="s">
        <v>538 M</v>
        <stp/>
        <stp>MARKET_CAP</stp>
        <stp>MGRUF</stp>
        <tr r="F11" s="4"/>
      </tp>
      <tp t="s">
        <v>263 M</v>
        <stp/>
        <stp>MARKET_CAP</stp>
        <stp>BSRTF</stp>
        <tr r="F131" s="4"/>
      </tp>
      <tp t="s">
        <v>166 M</v>
        <stp/>
        <stp>MARKET_CAP</stp>
        <stp>EFRTF</stp>
        <tr r="F7" s="4"/>
      </tp>
      <tp t="s">
        <v>426 M</v>
        <stp/>
        <stp>MARKET_CAP</stp>
        <stp>SRRTF</stp>
        <tr r="F169" s="4"/>
      </tp>
      <tp t="s">
        <v>352 M</v>
        <stp/>
        <stp>MARKET_CAP</stp>
        <stp>ACRVF</stp>
        <tr r="F10" s="4"/>
      </tp>
      <tp t="s">
        <v>4,976 M</v>
        <stp/>
        <stp>MARKET_CAP</stp>
        <stp>ESRT</stp>
        <tr r="F28" s="4"/>
      </tp>
      <tp t="s">
        <v>35.71</v>
        <stp/>
        <stp>LAST</stp>
        <stp>BOWFF</stp>
        <tr r="C147" s="4"/>
      </tp>
      <tp t="s">
        <v>48.74</v>
        <stp/>
        <stp>52HIGH</stp>
        <stp>HIW</stp>
        <tr r="J121" s="4"/>
      </tp>
      <tp t="s">
        <v>16.4219</v>
        <stp/>
        <stp>52HIGH</stp>
        <stp>HMG</stp>
        <tr r="J162" s="4"/>
      </tp>
      <tp t="s">
        <v>29.18</v>
        <stp/>
        <stp>LAST</stp>
        <stp>WRE</stp>
        <tr r="C24" s="4"/>
      </tp>
      <tp t="s">
        <v>31.22</v>
        <stp/>
        <stp>LAST</stp>
        <stp>WRI</stp>
        <tr r="C195" s="4"/>
      </tp>
      <tp t="s">
        <v>13.45</v>
        <stp/>
        <stp>LAST</stp>
        <stp>WSR</stp>
        <tr r="C170" s="4"/>
      </tp>
      <tp t="s">
        <v>3.63</v>
        <stp/>
        <stp>LAST</stp>
        <stp>WPG</stp>
        <tr r="C175" s="4"/>
      </tp>
      <tp t="s">
        <v>78.51</v>
        <stp/>
        <stp>LAST</stp>
        <stp>WPC</stp>
        <tr r="C35" s="4"/>
      </tp>
      <tp t="s">
        <v>33.58</v>
        <stp/>
        <stp>52HIGH</stp>
        <stp>HCP</stp>
        <tr r="J54" s="4"/>
      </tp>
      <tp t="s">
        <v>8.35</v>
        <stp/>
        <stp>52LOW</stp>
        <stp>GMRE</stp>
        <tr r="K37" s="4"/>
      </tp>
      <tp t="s">
        <v>.650</v>
        <stp/>
        <stp>52LOW</stp>
        <stp>SMTA</stp>
        <tr r="K167" s="4"/>
      </tp>
      <tp t="s">
        <v>29.43</v>
        <stp/>
        <stp>52HIGH</stp>
        <stp>HPT</stp>
        <tr r="J77" s="4"/>
      </tp>
      <tp t="s">
        <v>36.85</v>
        <stp/>
        <stp>52HIGH</stp>
        <stp>HPP</stp>
        <tr r="J122" s="4"/>
      </tp>
      <tp t="s">
        <v>20.345</v>
        <stp/>
        <stp>52HIGH</stp>
        <stp>HST</stp>
        <tr r="J81" s="4"/>
      </tp>
      <tp t="s">
        <v>13.67</v>
        <stp/>
        <stp>52LOW</stp>
        <stp>CMCT</stp>
        <tr r="K106" s="4"/>
      </tp>
      <tp>
        <v>0</v>
        <stp/>
        <stp>LAST</stp>
        <stp>WGL</stp>
        <tr r="C148" s="4"/>
      </tp>
      <tp t="s">
        <v>31.565</v>
        <stp/>
        <stp>52HIGH</stp>
        <stp>HTA</stp>
        <tr r="J49" s="4"/>
      </tp>
      <tp t="s">
        <v>1,761,329</v>
        <stp/>
        <stp>VOLUME</stp>
        <stp>TCO</stp>
        <tr r="E193" s="4"/>
      </tp>
      <tp t="s">
        <v>10.67%</v>
        <stp/>
        <stp>YIELD</stp>
        <stp>UNIT</stp>
        <tr r="G222" s="4"/>
      </tp>
      <tp t="s">
        <v>1.76%</v>
        <stp/>
        <stp>YIELD</stp>
        <stp>INVH</stp>
        <tr r="G158" s="4"/>
      </tp>
      <tp t="s">
        <v>0.08%</v>
        <stp/>
        <stp>YIELD</stp>
        <stp>ENTR</stp>
        <tr r="G18" s="4"/>
      </tp>
      <tp t="s">
        <v>7,422 M</v>
        <stp/>
        <stp>MARKET_CAP</stp>
        <stp>LDSCY</stp>
        <tr r="F33" s="4"/>
      </tp>
      <tp t="s">
        <v>24 M</v>
        <stp/>
        <stp>MARKET_CAP</stp>
        <stp>PTSRF</stp>
        <tr r="F164" s="4"/>
      </tp>
      <tp t="s">
        <v>2,025 M</v>
        <stp/>
        <stp>MARKET_CAP</stp>
        <stp>EPRT</stp>
        <tr r="F16" s="4"/>
      </tp>
      <tp t="s">
        <v>4.40</v>
        <stp/>
        <stp>LAST</stp>
        <stp>SLTTF</stp>
        <tr r="C103" s="4"/>
      </tp>
      <tp t="s">
        <v>610 M</v>
        <stp/>
        <stp>MARKET_CAP</stp>
        <stp>APTS</stp>
        <tr r="F141" s="4"/>
      </tp>
      <tp t="s">
        <v>2,749 M</v>
        <stp/>
        <stp>MARKET_CAP</stp>
        <stp>GRP/U</stp>
        <tr r="F91" s="4"/>
      </tp>
      <tp t="s">
        <v>2,839 M</v>
        <stp/>
        <stp>MARKET_CAP</stp>
        <stp>RPAI</stp>
        <tr r="F192" s="4"/>
      </tp>
      <tp t="s">
        <v>14.01</v>
        <stp/>
        <stp>LAST</stp>
        <stp>WPTIF</stp>
        <tr r="C84" s="4"/>
      </tp>
      <tp t="s">
        <v>3,622 M</v>
        <stp/>
        <stp>MARKET_CAP</stp>
        <stp>APLE</stp>
        <tr r="F75" s="4"/>
      </tp>
      <tp t="s">
        <v>609 M</v>
        <stp/>
        <stp>MARKET_CAP</stp>
        <stp>CPLG</stp>
        <tr r="F65" s="4"/>
      </tp>
      <tp t="s">
        <v>21.86</v>
        <stp/>
        <stp>52HIGH</stp>
        <stp>KIM</stp>
        <tr r="J204" s="4"/>
      </tp>
      <tp t="s">
        <v>13.0232</v>
        <stp/>
        <stp>52LOW</stp>
        <stp>ENTR</stp>
        <tr r="K18" s="4"/>
      </tp>
      <tp t="s">
        <v>19.21</v>
        <stp/>
        <stp>52LOW</stp>
        <stp>INVH</stp>
        <tr r="K158" s="4"/>
      </tp>
      <tp t="s">
        <v>5.24</v>
        <stp/>
        <stp>52LOW</stp>
        <stp>UNIT</stp>
        <tr r="K222" s="4"/>
      </tp>
      <tp t="s">
        <v>30.35</v>
        <stp/>
        <stp>LAST</stp>
        <stp>TCO</stp>
        <tr r="C193" s="4"/>
      </tp>
      <tp t="s">
        <v>19.77</v>
        <stp/>
        <stp>52HIGH</stp>
        <stp>KRG</stp>
        <tr r="J181" s="4"/>
      </tp>
      <tp t="s">
        <v>85.29</v>
        <stp/>
        <stp>52HIGH</stp>
        <stp>KRC</stp>
        <tr r="J126" s="4"/>
      </tp>
      <tp t="s">
        <v>+0.27%</v>
        <stp/>
        <stp>PERCENT_CHANGE</stp>
        <stp>XHR</stp>
        <tr r="D71" s="4"/>
      </tp>
      <tp t="s">
        <v>2.08%</v>
        <stp/>
        <stp>YIELD</stp>
        <stp>CMCT</stp>
        <tr r="G106" s="4"/>
      </tp>
      <tp>
        <v>0</v>
        <stp/>
        <stp>VOLUME</stp>
        <stp>WGL</stp>
        <tr r="E148" s="4"/>
      </tp>
      <tp t="s">
        <v>16,613,741</v>
        <stp/>
        <stp>VOLUME</stp>
        <stp>WPG</stp>
        <tr r="E175" s="4"/>
      </tp>
      <tp t="s">
        <v>1,439,388</v>
        <stp/>
        <stp>VOLUME</stp>
        <stp>WPC</stp>
        <tr r="E35" s="4"/>
      </tp>
      <tp t="s">
        <v>177.90%</v>
        <stp/>
        <stp>YIELD</stp>
        <stp>SMTA</stp>
        <tr r="G167" s="4"/>
      </tp>
      <tp t="s">
        <v>1,308,993</v>
        <stp/>
        <stp>VOLUME</stp>
        <stp>WRI</stp>
        <tr r="E195" s="4"/>
      </tp>
      <tp t="s">
        <v>1,032,071</v>
        <stp/>
        <stp>VOLUME</stp>
        <stp>WRE</stp>
        <tr r="E24" s="4"/>
      </tp>
      <tp>
        <v>939.50800000000004</v>
        <stp/>
        <stp>VOLUME</stp>
        <stp>WSR</stp>
        <tr r="E170" s="4"/>
      </tp>
      <tp t="s">
        <v>6.07%</v>
        <stp/>
        <stp>YIELD</stp>
        <stp>GMRE</stp>
        <tr r="G37" s="4"/>
      </tp>
      <tp t="s">
        <v>6,895 M</v>
        <stp/>
        <stp>MARKET_CAP</stp>
        <stp>CDPYF</stp>
        <tr r="F149" s="4"/>
      </tp>
      <tp t="s">
        <v>1,434 M</v>
        <stp/>
        <stp>MARKET_CAP</stp>
        <stp>IIPZF</stp>
        <tr r="F144" s="4"/>
      </tp>
    </main>
    <main first="tos.rtd">
      <tp t="s">
        <v>5.8 M</v>
        <stp/>
        <stp>MARKET_CAP</stp>
        <stp>FQFC</stp>
        <tr r="F213" s="4"/>
      </tp>
      <tp t="s">
        <v>49,266 M</v>
        <stp/>
        <stp>MARKET_CAP</stp>
        <stp>EQIX</stp>
        <tr r="F244" s="4"/>
      </tp>
      <tp t="s">
        <v>7.60</v>
        <stp/>
        <stp>LAST</stp>
        <stp>PMULF</stp>
        <tr r="C137" s="4"/>
      </tp>
      <tp t="s">
        <v>32.52</v>
        <stp/>
        <stp>52LOW</stp>
        <stp>CORR</stp>
        <tr r="K218" s="4"/>
      </tp>
      <tp t="s">
        <v>15.44</v>
        <stp/>
        <stp>52LOW</stp>
        <stp>ROIC</stp>
        <tr r="K185" s="4"/>
      </tp>
      <tp t="s">
        <v>5.43</v>
        <stp/>
        <stp>52LOW</stp>
        <stp>SOHO</stp>
        <tr r="K58" s="4"/>
      </tp>
      <tp t="s">
        <v>117.75</v>
        <stp/>
        <stp>LAST</stp>
        <stp>UHT</stp>
        <tr r="C41" s="4"/>
      </tp>
      <tp t="s">
        <v>24.27</v>
        <stp/>
        <stp>52LOW</stp>
        <stp>COLD</stp>
        <tr r="K97" s="4"/>
      </tp>
      <tp t="s">
        <v>16.89</v>
        <stp/>
        <stp>52LOW</stp>
        <stp>GOOD</stp>
        <tr r="K14" s="4"/>
      </tp>
      <tp t="s">
        <v>15.89</v>
        <stp/>
        <stp>LAST</stp>
        <stp>UMH</stp>
        <tr r="C138" s="4"/>
      </tp>
      <tp t="s">
        <v>48.9363</v>
        <stp/>
        <stp>52LOW</stp>
        <stp>CONE</stp>
        <tr r="K234" s="4"/>
      </tp>
      <tp t="s">
        <v>19.23</v>
        <stp/>
        <stp>LAST</stp>
        <stp>UBP</stp>
        <tr r="C173" s="4"/>
      </tp>
      <tp t="s">
        <v>23.85</v>
        <stp/>
        <stp>LAST</stp>
        <stp>UBA</stp>
        <tr r="C174" s="4"/>
      </tp>
      <tp t="s">
        <v>46.32</v>
        <stp/>
        <stp>LAST</stp>
        <stp>UDR</stp>
        <tr r="C156" s="4"/>
      </tp>
      <tp t="s">
        <v>7.15%</v>
        <stp/>
        <stp>YIELD</stp>
        <stp>CLDT</stp>
        <tr r="G66" s="4"/>
      </tp>
      <tp t="s">
        <v>3.66%</v>
        <stp/>
        <stp>YIELD</stp>
        <stp>ALEX</stp>
        <tr r="G21" s="4"/>
      </tp>
      <tp t="s">
        <v>13,008,552</v>
        <stp/>
        <stp>VOLUME</stp>
        <stp>VER</stp>
        <tr r="E34" s="4"/>
      </tp>
      <tp t="s">
        <v>9.09%</v>
        <stp/>
        <stp>YIELD</stp>
        <stp>CLNY</stp>
        <tr r="G26" s="4"/>
      </tp>
      <tp t="s">
        <v>N/A</v>
        <stp/>
        <stp>PERCENT_CHANGE</stp>
        <stp>YGE</stp>
        <tr r="D4" s="4"/>
      </tp>
      <tp t="s">
        <v>9,514,641</v>
        <stp/>
        <stp>VOLUME</stp>
        <stp>VNQ</stp>
        <tr r="E1" s="4"/>
      </tp>
      <tp t="s">
        <v>2,477,609</v>
        <stp/>
        <stp>VOLUME</stp>
        <stp>VNO</stp>
        <tr r="E127" s="4"/>
      </tp>
      <tp t="s">
        <v>4,843,272</v>
        <stp/>
        <stp>VOLUME</stp>
        <stp>VTR</stp>
        <tr r="E55" s="4"/>
      </tp>
      <tp t="s">
        <v>3.74%</v>
        <stp/>
        <stp>YIELD</stp>
        <stp>CLPR</stp>
        <tr r="G134" s="4"/>
      </tp>
      <tp t="s">
        <v>6.19%</v>
        <stp/>
        <stp>YIELD</stp>
        <stp>ILPT</stp>
        <tr r="G88" s="4"/>
      </tp>
      <tp t="s">
        <v>6.51%</v>
        <stp/>
        <stp>YIELD</stp>
        <stp>GLPI</stp>
        <tr r="G236" s="4"/>
      </tp>
      <tp t="s">
        <v>8.06%</v>
        <stp/>
        <stp>YIELD</stp>
        <stp>PLYM</stp>
        <tr r="G83" s="4"/>
      </tp>
      <tp t="s">
        <v>11.94322</v>
        <stp/>
        <stp>LAST</stp>
        <stp>CTRRF</stp>
        <tr r="C186" s="4"/>
      </tp>
      <tp t="s">
        <v>10.4401</v>
        <stp/>
        <stp>LAST</stp>
        <stp>PPRQF</stp>
        <tr r="C194" s="4"/>
      </tp>
      <tp t="s">
        <v>10.681</v>
        <stp/>
        <stp>LAST</stp>
        <stp>ACRVF</stp>
        <tr r="C10" s="4"/>
      </tp>
      <tp t="s">
        <v>N/A</v>
        <stp/>
        <stp>MARKET_CAP</stp>
        <stp>BVWN</stp>
        <tr r="F82" s="4"/>
      </tp>
      <tp t="s">
        <v>9.9224</v>
        <stp/>
        <stp>LAST</stp>
        <stp>SRRTF</stp>
        <tr r="C169" s="4"/>
      </tp>
      <tp t="s">
        <v>11.84499</v>
        <stp/>
        <stp>LAST</stp>
        <stp>BSRTF</stp>
        <tr r="C131" s="4"/>
      </tp>
      <tp t="s">
        <v>1.6287</v>
        <stp/>
        <stp>LAST</stp>
        <stp>EFRTF</stp>
        <tr r="C7" s="4"/>
      </tp>
      <tp t="s">
        <v>8.85234</v>
        <stp/>
        <stp>LAST</stp>
        <stp>MGRUF</stp>
        <tr r="C11" s="4"/>
      </tp>
      <tp t="s">
        <v>22.699844</v>
        <stp/>
        <stp>LAST</stp>
        <stp>NPRUF</stp>
        <tr r="C146" s="4"/>
      </tp>
      <tp t="s">
        <v>21.14</v>
        <stp/>
        <stp>LAST</stp>
        <stp>JNRFY</stp>
        <tr r="C198" s="4"/>
      </tp>
      <tp t="s">
        <v>8.0964</v>
        <stp/>
        <stp>LAST</stp>
        <stp>IVREF</stp>
        <tr r="C100" s="4"/>
      </tp>
      <tp t="s">
        <v>44 M</v>
        <stp/>
        <stp>MARKET_CAP</stp>
        <stp>RVEN</stp>
        <tr r="F130" s="4"/>
      </tp>
      <tp t="s">
        <v>32.72</v>
        <stp/>
        <stp>LAST</stp>
        <stp>RYN</stp>
        <tr r="C229" s="4"/>
      </tp>
      <tp t="s">
        <v>15.50</v>
        <stp/>
        <stp>52HIGH</stp>
        <stp>MNR</stp>
        <tr r="J89" s="4"/>
      </tp>
      <tp t="s">
        <v>140.15</v>
        <stp/>
        <stp>52HIGH</stp>
        <stp>MAA</stp>
        <tr r="J157" s="4"/>
      </tp>
      <tp t="s">
        <v>47.05</v>
        <stp/>
        <stp>52HIGH</stp>
        <stp>MAC</stp>
        <tr r="J200" s="4"/>
      </tp>
      <tp t="s">
        <v>14.62</v>
        <stp/>
        <stp>LAST</stp>
        <stp>RPT</stp>
        <tr r="C176" s="4"/>
      </tp>
      <tp t="s">
        <v>23.68</v>
        <stp/>
        <stp>52LOW</stp>
        <stp>CHSP</stp>
        <tr r="K69" s="4"/>
      </tp>
      <tp t="s">
        <v>36.24</v>
        <stp/>
        <stp>LAST</stp>
        <stp>RVI</stp>
        <tr r="C172" s="4"/>
      </tp>
      <tp t="s">
        <v>33.30</v>
        <stp/>
        <stp>52HIGH</stp>
        <stp>MGP</stp>
        <tr r="J80" s="4"/>
      </tp>
      <tp t="s">
        <v>87.38</v>
        <stp/>
        <stp>LAST</stp>
        <stp>RHP</stp>
        <tr r="C78" s="4"/>
      </tp>
      <tp t="s">
        <v>.80</v>
        <stp/>
        <stp>52LOW</stp>
        <stp>WHLR</stp>
        <tr r="K163" s="4"/>
      </tp>
      <tp t="s">
        <v>18.07</v>
        <stp/>
        <stp>LAST</stp>
        <stp>RLJ</stp>
        <tr r="C72" s="4"/>
      </tp>
      <tp t="s">
        <v>21.63</v>
        <stp/>
        <stp>52HIGH</stp>
        <stp>MPW</stp>
        <tr r="J51" s="4"/>
      </tp>
      <tp t="s">
        <v>27.54</v>
        <stp/>
        <stp>52LOW</stp>
        <stp>CHCT</stp>
        <tr r="K39" s="4"/>
      </tp>
      <tp t="s">
        <v>11.85</v>
        <stp/>
        <stp>52HIGH</stp>
        <stp>MRT</stp>
        <tr r="J36" s="4"/>
      </tp>
      <tp t="s">
        <v>62.65</v>
        <stp/>
        <stp>LAST</stp>
        <stp>REG</stp>
        <tr r="C207" s="4"/>
      </tp>
      <tp>
        <v>995.65300000000002</v>
        <stp/>
        <stp>VOLUME</stp>
        <stp>QTS</stp>
        <tr r="E225" s="4"/>
      </tp>
      <tp t="s">
        <v>.5100</v>
        <stp/>
        <stp>LAST</stp>
        <stp>PTSRF</stp>
        <tr r="C164" s="4"/>
      </tp>
      <tp t="s">
        <v>10.01</v>
        <stp/>
        <stp>LAST</stp>
        <stp>LDSCY</stp>
        <tr r="C33" s="4"/>
      </tp>
      <tp t="s">
        <v>36.13</v>
        <stp/>
        <stp>52HIGH</stp>
        <stp>LHO</stp>
        <tr r="J74" s="4"/>
      </tp>
      <tp t="s">
        <v>40.59</v>
        <stp/>
        <stp>LAST</stp>
        <stp>SRG</stp>
        <tr r="C190" s="4"/>
      </tp>
      <tp t="s">
        <v>49.21</v>
        <stp/>
        <stp>LAST</stp>
        <stp>SRC</stp>
        <tr r="C197" s="4"/>
      </tp>
      <tp t="s">
        <v>42.55</v>
        <stp/>
        <stp>52LOW</stp>
        <stp>IIPR</stp>
        <tr r="K85" s="4"/>
      </tp>
      <tp t="s">
        <v>145.49</v>
        <stp/>
        <stp>LAST</stp>
        <stp>SPG</stp>
        <tr r="C210" s="4"/>
      </tp>
      <tp t="s">
        <v>10.71</v>
        <stp/>
        <stp>52LOW</stp>
        <stp>SITC</stp>
        <tr r="K189" s="4"/>
      </tp>
      <tp t="s">
        <v>149.51</v>
        <stp/>
        <stp>LAST</stp>
        <stp>SUI</stp>
        <tr r="C155" s="4"/>
      </tp>
      <tp t="s">
        <v>14.90</v>
        <stp/>
        <stp>LAST</stp>
        <stp>SKT</stp>
        <tr r="C183" s="4"/>
      </tp>
      <tp t="s">
        <v>11.19</v>
        <stp/>
        <stp>52HIGH</stp>
        <stp>LXP</stp>
        <tr r="J23" s="4"/>
      </tp>
      <tp t="s">
        <v>14.41</v>
        <stp/>
        <stp>LAST</stp>
        <stp>SHO</stp>
        <tr r="C73" s="4"/>
      </tp>
      <tp t="s">
        <v>7.94</v>
        <stp/>
        <stp>LAST</stp>
        <stp>SNR</stp>
        <tr r="C38" s="4"/>
      </tp>
      <tp t="s">
        <v>8.05</v>
        <stp/>
        <stp>LAST</stp>
        <stp>SNH</stp>
        <tr r="C43" s="4"/>
      </tp>
      <tp t="s">
        <v>90.77</v>
        <stp/>
        <stp>LAST</stp>
        <stp>SLG</stp>
        <tr r="C125" s="4"/>
      </tp>
      <tp t="s">
        <v>62.53</v>
        <stp/>
        <stp>52HIGH</stp>
        <stp>LPT</stp>
        <tr r="J31" s="4"/>
      </tp>
      <tp t="s">
        <v>112.64</v>
        <stp/>
        <stp>52HIGH</stp>
        <stp>LSI</stp>
        <tr r="J231" s="4"/>
      </tp>
      <tp t="s">
        <v>17.64</v>
        <stp/>
        <stp>52LOW</stp>
        <stp>VICI</stp>
        <tr r="K238" s="4"/>
      </tp>
      <tp t="s">
        <v>19.59</v>
        <stp/>
        <stp>52LOW</stp>
        <stp>TIER</stp>
        <tr r="K111" s="4"/>
      </tp>
      <tp t="s">
        <v>53.04</v>
        <stp/>
        <stp>52HIGH</stp>
        <stp>LTC</stp>
        <tr r="J42" s="4"/>
      </tp>
      <tp t="s">
        <v>20.12</v>
        <stp/>
        <stp>52LOW</stp>
        <stp>HIFR</stp>
        <tr r="K220" s="4"/>
      </tp>
      <tp t="s">
        <v>1,032,887</v>
        <stp/>
        <stp>VOLUME</stp>
        <stp>PCH</stp>
        <tr r="E224" s="4"/>
      </tp>
      <tp t="s">
        <v>1,255,232</v>
        <stp/>
        <stp>VOLUME</stp>
        <stp>PDM</stp>
        <tr r="E114" s="4"/>
      </tp>
      <tp t="s">
        <v>3,046,348</v>
        <stp/>
        <stp>VOLUME</stp>
        <stp>PEI</stp>
        <tr r="E171" s="4"/>
      </tp>
      <tp t="s">
        <v>3,750,684</v>
        <stp/>
        <stp>VOLUME</stp>
        <stp>PEB</stp>
        <tr r="E76" s="4"/>
      </tp>
      <tp t="s">
        <v>5,370,183</v>
        <stp/>
        <stp>VOLUME</stp>
        <stp>PLD</stp>
        <tr r="E99" s="4"/>
      </tp>
      <tp t="s">
        <v>1,658,768</v>
        <stp/>
        <stp>VOLUME</stp>
        <stp>PSA</stp>
        <tr r="E243" s="4"/>
      </tp>
      <tp>
        <v>362.56900000000002</v>
        <stp/>
        <stp>VOLUME</stp>
        <stp>PSB</stp>
        <tr r="E27" s="4"/>
      </tp>
      <tp t="s">
        <v>1,819 M</v>
        <stp/>
        <stp>MARKET_CAP</stp>
        <stp>BOWFF</stp>
        <tr r="F147" s="4"/>
      </tp>
      <tp t="s">
        <v>1,964 M</v>
        <stp/>
        <stp>MARKET_CAP</stp>
        <stp>CTRE</stp>
        <tr r="F44" s="4"/>
      </tp>
      <tp t="s">
        <v>11.8361</v>
        <stp/>
        <stp>LAST</stp>
        <stp>IIPZF</stp>
        <tr r="C144" s="4"/>
      </tp>
      <tp t="s">
        <v>40.68</v>
        <stp/>
        <stp>LAST</stp>
        <stp>CDPYF</stp>
        <tr r="C149" s="4"/>
      </tp>
      <tp t="s">
        <v>4,175 M</v>
        <stp/>
        <stp>MARKET_CAP</stp>
        <stp>STAG</stp>
        <tr r="F93" s="4"/>
      </tp>
      <tp t="s">
        <v>842 M</v>
        <stp/>
        <stp>MARKET_CAP</stp>
        <stp>STAR</stp>
        <tr r="F12" s="4"/>
      </tp>
      <tp t="s">
        <v>8,718 M</v>
        <stp/>
        <stp>MARKET_CAP</stp>
        <stp>STOR</stp>
        <tr r="F32" s="4"/>
      </tp>
      <tp t="s">
        <v>45.01</v>
        <stp/>
        <stp>52HIGH</stp>
        <stp>OHI</stp>
        <tr r="J53" s="4"/>
      </tp>
      <tp t="s">
        <v>31.78</v>
        <stp/>
        <stp>52HIGH</stp>
        <stp>OLP</stp>
        <tr r="J13" s="4"/>
      </tp>
      <tp t="s">
        <v>164.55</v>
        <stp/>
        <stp>LAST</stp>
        <stp>PSB</stp>
        <tr r="C27" s="4"/>
      </tp>
      <tp t="s">
        <v>211.50</v>
        <stp/>
        <stp>LAST</stp>
        <stp>PSA</stp>
        <tr r="C243" s="4"/>
      </tp>
      <tp t="s">
        <v>30.275</v>
        <stp/>
        <stp>52HIGH</stp>
        <stp>OFC</stp>
        <tr r="J116" s="4"/>
      </tp>
      <tp t="s">
        <v>88.03</v>
        <stp/>
        <stp>LAST</stp>
        <stp>PLD</stp>
        <tr r="C99" s="4"/>
      </tp>
      <tp t="s">
        <v>43.99</v>
        <stp/>
        <stp>LAST</stp>
        <stp>PCH</stp>
        <tr r="C224" s="4"/>
      </tp>
      <tp t="s">
        <v>35.62</v>
        <stp/>
        <stp>52HIGH</stp>
        <stp>OPI</stp>
        <tr r="J110" s="4"/>
      </tp>
      <tp t="s">
        <v>28.415</v>
        <stp/>
        <stp>52HIGH</stp>
        <stp>OUT</stp>
        <tr r="J228" s="4"/>
      </tp>
      <tp t="s">
        <v>22.15</v>
        <stp/>
        <stp>LAST</stp>
        <stp>PDM</stp>
        <tr r="C114" s="4"/>
      </tp>
      <tp t="s">
        <v>27.13</v>
        <stp/>
        <stp>LAST</stp>
        <stp>PEB</stp>
        <tr r="C76" s="4"/>
      </tp>
      <tp t="s">
        <v>5.48</v>
        <stp/>
        <stp>LAST</stp>
        <stp>PEI</stp>
        <tr r="C171" s="4"/>
      </tp>
      <tp t="s">
        <v>4.74%</v>
        <stp/>
        <stp>YIELD</stp>
        <stp>HIFR</stp>
        <tr r="G220" s="4"/>
      </tp>
      <tp t="s">
        <v>2.49%</v>
        <stp/>
        <stp>YIELD</stp>
        <stp>TIER</stp>
        <tr r="G111" s="4"/>
      </tp>
      <tp t="s">
        <v>4.69%</v>
        <stp/>
        <stp>YIELD</stp>
        <stp>VICI</stp>
        <tr r="G238" s="4"/>
      </tp>
      <tp t="s">
        <v>4,268,105</v>
        <stp/>
        <stp>VOLUME</stp>
        <stp>SHO</stp>
        <tr r="E73" s="4"/>
      </tp>
      <tp t="s">
        <v>6,893,854</v>
        <stp/>
        <stp>VOLUME</stp>
        <stp>SKT</stp>
        <tr r="E183" s="4"/>
      </tp>
      <tp t="s">
        <v>1,598,615</v>
        <stp/>
        <stp>VOLUME</stp>
        <stp>SLG</stp>
        <tr r="E125" s="4"/>
      </tp>
      <tp t="s">
        <v>1,788,053</v>
        <stp/>
        <stp>VOLUME</stp>
        <stp>SNR</stp>
        <tr r="E38" s="4"/>
      </tp>
      <tp t="s">
        <v>7,248,362</v>
        <stp/>
        <stp>VOLUME</stp>
        <stp>SNH</stp>
        <tr r="E43" s="4"/>
      </tp>
      <tp t="s">
        <v>2,836,466</v>
        <stp/>
        <stp>VOLUME</stp>
        <stp>SPG</stp>
        <tr r="E210" s="4"/>
      </tp>
      <tp t="s">
        <v>5.88%</v>
        <stp/>
        <stp>YIELD</stp>
        <stp>SITC</stp>
        <tr r="G189" s="4"/>
      </tp>
      <tp>
        <v>290.11399999999998</v>
        <stp/>
        <stp>VOLUME</stp>
        <stp>SRG</stp>
        <tr r="E190" s="4"/>
      </tp>
      <tp t="s">
        <v>2,756,194</v>
        <stp/>
        <stp>VOLUME</stp>
        <stp>SRC</stp>
        <tr r="E197" s="4"/>
      </tp>
      <tp t="s">
        <v>1,987,483</v>
        <stp/>
        <stp>VOLUME</stp>
        <stp>SUI</stp>
        <tr r="E155" s="4"/>
      </tp>
      <tp t="s">
        <v>5.64%</v>
        <stp/>
        <stp>YIELD</stp>
        <stp>IIPR</stp>
        <tr r="G85" s="4"/>
      </tp>
      <tp t="s">
        <v>3.77%</v>
        <stp/>
        <stp>YIELD</stp>
        <stp>O</stp>
        <tr r="G209" s="4"/>
      </tp>
      <tp t="s">
        <v>902 M</v>
        <stp/>
        <stp>MARKET_CAP</stp>
        <stp>WPTIF</stp>
        <tr r="F84" s="4"/>
      </tp>
      <tp t="s">
        <v>299 M</v>
        <stp/>
        <stp>MARKET_CAP</stp>
        <stp>SLTTF</stp>
        <tr r="F103" s="4"/>
      </tp>
      <tp t="s">
        <v>50.86</v>
        <stp/>
        <stp>LAST</stp>
        <stp>GRP/U</stp>
        <tr r="C91" s="4"/>
      </tp>
      <tp t="s">
        <v>6,134 M</v>
        <stp/>
        <stp>MARKET_CAP</stp>
        <stp>CUBE</stp>
        <tr r="F233" s="4"/>
      </tp>
      <tp t="s">
        <v>86.54</v>
        <stp/>
        <stp>52HIGH</stp>
        <stp>NHI</stp>
        <tr r="J46" s="4"/>
      </tp>
      <tp t="s">
        <v>59.26</v>
        <stp/>
        <stp>52HIGH</stp>
        <stp>NNN</stp>
        <tr r="J205" s="4"/>
      </tp>
      <tp t="s">
        <v>52.80</v>
        <stp/>
        <stp>LAST</stp>
        <stp>QTS</stp>
        <tr r="C225" s="4"/>
      </tp>
      <tp t="s">
        <v>35.76</v>
        <stp/>
        <stp>52HIGH</stp>
        <stp>NSA</stp>
        <tr r="J221" s="4"/>
      </tp>
      <tp t="s">
        <v>18.44</v>
        <stp/>
        <stp>52HIGH</stp>
        <stp>NRE</stp>
        <tr r="J107" s="4"/>
      </tp>
      <tp t="s">
        <v>3.77%</v>
        <stp/>
        <stp>YIELD</stp>
        <stp>CHCT</stp>
        <tr r="G39" s="4"/>
      </tp>
      <tp t="s">
        <v>1,856,269</v>
        <stp/>
        <stp>VOLUME</stp>
        <stp>REG</stp>
        <tr r="E207" s="4"/>
      </tp>
      <tp>
        <v>730.654</v>
        <stp/>
        <stp>VOLUME</stp>
        <stp>RHP</stp>
        <tr r="E78" s="4"/>
      </tp>
      <tp t="s">
        <v>N/A</v>
        <stp/>
        <stp>YIELD</stp>
        <stp>WHLR</stp>
        <tr r="G163" s="4"/>
      </tp>
      <tp t="s">
        <v>2,816,165</v>
        <stp/>
        <stp>VOLUME</stp>
        <stp>RLJ</stp>
        <tr r="E72" s="4"/>
      </tp>
      <tp t="s">
        <v>2,238,813</v>
        <stp/>
        <stp>VOLUME</stp>
        <stp>RPT</stp>
        <tr r="E176" s="4"/>
      </tp>
      <tp t="s">
        <v>5.68%</v>
        <stp/>
        <stp>YIELD</stp>
        <stp>CHSP</stp>
        <tr r="G69" s="4"/>
      </tp>
      <tp>
        <v>231.125</v>
        <stp/>
        <stp>VOLUME</stp>
        <stp>RVI</stp>
        <tr r="E172" s="4"/>
      </tp>
      <tp t="s">
        <v>1,154,756</v>
        <stp/>
        <stp>VOLUME</stp>
        <stp>RYN</stp>
        <tr r="E229" s="4"/>
      </tp>
      <tp t="s">
        <v>585 M</v>
        <stp/>
        <stp>MARKET_CAP</stp>
        <stp>PMULF</stp>
        <tr r="F137" s="4"/>
      </tp>
      <tp t="s">
        <v>55.49</v>
        <stp/>
        <stp>52HIGH</stp>
        <stp>AIV</stp>
        <tr r="J152" s="4"/>
      </tp>
      <tp t="s">
        <v>19.03</v>
        <stp/>
        <stp>52HIGH</stp>
        <stp>AHH</stp>
        <tr r="J15" s="4"/>
      </tp>
      <tp t="s">
        <v>5.814636</v>
        <stp/>
        <stp>52HIGH</stp>
        <stp>AHT</stp>
        <tr r="J63" s="4"/>
      </tp>
      <tp t="s">
        <v>29.82</v>
        <stp/>
        <stp>52HIGH</stp>
        <stp>AKR</stp>
        <tr r="J188" s="4"/>
      </tp>
      <tp t="s">
        <v>27.14</v>
        <stp/>
        <stp>52HIGH</stp>
        <stp>AMH</stp>
        <tr r="J151" s="4"/>
      </tp>
      <tp t="s">
        <v>242.00</v>
        <stp/>
        <stp>52HIGH</stp>
        <stp>AMT</stp>
        <tr r="J247" s="4"/>
      </tp>
      <tp t="s">
        <v>394.70</v>
        <stp/>
        <stp>52HIGH</stp>
        <stp>ALX</stp>
        <tr r="J184" s="4"/>
      </tp>
      <tp t="s">
        <v>49.26</v>
        <stp/>
        <stp>52HIGH</stp>
        <stp>AAT</stp>
        <tr r="J25" s="4"/>
      </tp>
      <tp t="s">
        <v>50.94</v>
        <stp/>
        <stp>52HIGH</stp>
        <stp>ACC</stp>
        <tr r="J150" s="4"/>
      </tp>
      <tp t="s">
        <v>3.27</v>
        <stp/>
        <stp>52LOW</stp>
        <stp>MDRR</stp>
        <tr r="K3" s="4"/>
      </tp>
      <tp t="s">
        <v>79.54</v>
        <stp/>
        <stp>52HIGH</stp>
        <stp>ADC</stp>
        <tr r="J191" s="4"/>
      </tp>
      <tp t="s">
        <v>6.10</v>
        <stp/>
        <stp>52LOW</stp>
        <stp>CDOR</stp>
        <tr r="K59" s="4"/>
      </tp>
      <tp t="s">
        <v>163.51</v>
        <stp/>
        <stp>52HIGH</stp>
        <stp>ARE</stp>
        <tr r="J128" s="4"/>
      </tp>
      <tp t="s">
        <v>222.87</v>
        <stp/>
        <stp>52HIGH</stp>
        <stp>AVB</stp>
        <tr r="J160" s="4"/>
      </tp>
      <tp t="s">
        <v>+0.58%</v>
        <stp/>
        <stp>PERCENT_CHANGE</stp>
        <stp>RHP</stp>
        <tr r="D78" s="4"/>
      </tp>
      <tp t="s">
        <v>+0.17%</v>
        <stp/>
        <stp>PERCENT_CHANGE</stp>
        <stp>RLJ</stp>
        <tr r="D72" s="4"/>
      </tp>
      <tp t="s">
        <v>+0.18%</v>
        <stp/>
        <stp>PERCENT_CHANGE</stp>
        <stp>REG</stp>
        <tr r="D207" s="4"/>
      </tp>
      <tp t="s">
        <v>+1.43%</v>
        <stp/>
        <stp>PERCENT_CHANGE</stp>
        <stp>RYN</stp>
        <tr r="D229" s="4"/>
      </tp>
      <tp t="s">
        <v>2.90%</v>
        <stp/>
        <stp>YIELD</stp>
        <stp>PGRE</stp>
        <tr r="G117" s="4"/>
      </tp>
      <tp t="s">
        <v>+0.83%</v>
        <stp/>
        <stp>PERCENT_CHANGE</stp>
        <stp>RPT</stp>
        <tr r="D176" s="4"/>
      </tp>
      <tp t="s">
        <v>-3.80%</v>
        <stp/>
        <stp>PERCENT_CHANGE</stp>
        <stp>RVI</stp>
        <tr r="D172" s="4"/>
      </tp>
      <tp t="s">
        <v>354 M</v>
        <stp/>
        <stp>MARKET_CAP</stp>
        <stp>PAZRF</stp>
        <tr r="F168" s="4"/>
      </tp>
      <tp t="s">
        <v>28.17</v>
        <stp/>
        <stp>52LOW</stp>
        <stp>REXR</stp>
        <tr r="K94" s="4"/>
      </tp>
      <tp t="s">
        <v>8.12</v>
        <stp/>
        <stp>52LOW</stp>
        <stp>RESI</stp>
        <tr r="K139" s="4"/>
      </tp>
      <tp t="s">
        <v>3.65</v>
        <stp/>
        <stp>52LOW</stp>
        <stp>SELF</stp>
        <tr r="K212" s="4"/>
      </tp>
      <tp t="s">
        <v>65.94</v>
        <stp/>
        <stp>52LOW</stp>
        <stp>WELL</stp>
        <tr r="K56" s="4"/>
      </tp>
      <tp t="s">
        <v>+0.54%</v>
        <stp/>
        <stp>PERCENT_CHANGE</stp>
        <stp>SKT</stp>
        <tr r="D183" s="4"/>
      </tp>
      <tp t="s">
        <v>+0.63%</v>
        <stp/>
        <stp>PERCENT_CHANGE</stp>
        <stp>SHO</stp>
        <tr r="D73" s="4"/>
      </tp>
      <tp t="s">
        <v>+1.93%</v>
        <stp/>
        <stp>PERCENT_CHANGE</stp>
        <stp>SNR</stp>
        <tr r="D38" s="4"/>
      </tp>
      <tp t="s">
        <v>+4.89%</v>
        <stp/>
        <stp>PERCENT_CHANGE</stp>
        <stp>SNH</stp>
        <tr r="D43" s="4"/>
      </tp>
      <tp t="s">
        <v>+0.27%</v>
        <stp/>
        <stp>PERCENT_CHANGE</stp>
        <stp>SLG</stp>
        <tr r="D125" s="4"/>
      </tp>
      <tp t="s">
        <v>8.14%</v>
        <stp/>
        <stp>YIELD</stp>
        <stp>AFIN</stp>
        <tr r="G178" s="4"/>
      </tp>
      <tp t="s">
        <v>+1.01%</v>
        <stp/>
        <stp>PERCENT_CHANGE</stp>
        <stp>SRC</stp>
        <tr r="D197" s="4"/>
      </tp>
      <tp t="s">
        <v>+1.93%</v>
        <stp/>
        <stp>PERCENT_CHANGE</stp>
        <stp>SRG</stp>
        <tr r="D190" s="4"/>
      </tp>
      <tp t="s">
        <v>+0.10%</v>
        <stp/>
        <stp>PERCENT_CHANGE</stp>
        <stp>SPG</stp>
        <tr r="D210" s="4"/>
      </tp>
      <tp t="s">
        <v>+0.88%</v>
        <stp/>
        <stp>PERCENT_CHANGE</stp>
        <stp>SUI</stp>
        <tr r="D155" s="4"/>
      </tp>
      <tp t="s">
        <v>1,089 M</v>
        <stp/>
        <stp>MARKET_CAP</stp>
        <stp>NXRT</stp>
        <tr r="F142" s="4"/>
      </tp>
      <tp t="s">
        <v>14.50</v>
        <stp/>
        <stp>52HIGH</stp>
        <stp>CIO</stp>
        <tr r="J104" s="4"/>
      </tp>
      <tp t="s">
        <v>24.88</v>
        <stp/>
        <stp>52HIGH</stp>
        <stp>CLI</stp>
        <tr r="J112" s="4"/>
      </tp>
      <tp t="s">
        <v>123.685</v>
        <stp/>
        <stp>52HIGH</stp>
        <stp>COR</stp>
        <tr r="J230" s="4"/>
      </tp>
      <tp t="s">
        <v>149.47</v>
        <stp/>
        <stp>52HIGH</stp>
        <stp>CCI</stp>
        <tr r="J245" s="4"/>
      </tp>
      <tp t="s">
        <v>2.61</v>
        <stp/>
        <stp>52HIGH</stp>
        <stp>CBL</stp>
        <tr r="J165" s="4"/>
      </tp>
      <tp t="s">
        <v>3.76</v>
        <stp/>
        <stp>52HIGH</stp>
        <stp>CDR</stp>
        <tr r="J166" s="4"/>
      </tp>
      <tp t="s">
        <v>9.36</v>
        <stp/>
        <stp>52LOW</stp>
        <stp>AFIN</stp>
        <tr r="K178" s="4"/>
      </tp>
      <tp t="s">
        <v>24.38</v>
        <stp/>
        <stp>52HIGH</stp>
        <stp>CXW</stp>
        <tr r="J227" s="4"/>
      </tp>
      <tp t="s">
        <v>23.21</v>
        <stp/>
        <stp>52HIGH</stp>
        <stp>CXP</stp>
        <tr r="J113" s="4"/>
      </tp>
      <tp t="s">
        <v>116.67</v>
        <stp/>
        <stp>52HIGH</stp>
        <stp>CPT</stp>
        <tr r="J153" s="4"/>
      </tp>
      <tp t="s">
        <v>41.15</v>
        <stp/>
        <stp>52HIGH</stp>
        <stp>CUZ</stp>
        <tr r="J119" s="4"/>
      </tp>
      <tp t="s">
        <v>12.54</v>
        <stp/>
        <stp>52HIGH</stp>
        <stp>CTT</stp>
        <tr r="J217" s="4"/>
      </tp>
      <tp t="s">
        <v>+0.82%</v>
        <stp/>
        <stp>PERCENT_CHANGE</stp>
        <stp>PLD</stp>
        <tr r="D99" s="4"/>
      </tp>
      <tp t="s">
        <v>+0.46%</v>
        <stp/>
        <stp>PERCENT_CHANGE</stp>
        <stp>PCH</stp>
        <tr r="D224" s="4"/>
      </tp>
      <tp t="s">
        <v>4.33%</v>
        <stp/>
        <stp>YIELD</stp>
        <stp>WELL</stp>
        <tr r="G56" s="4"/>
      </tp>
      <tp t="s">
        <v>6.15%</v>
        <stp/>
        <stp>YIELD</stp>
        <stp>SELF</stp>
        <tr r="G212" s="4"/>
      </tp>
      <tp t="s">
        <v>+1.33%</v>
        <stp/>
        <stp>PERCENT_CHANGE</stp>
        <stp>PDM</stp>
        <tr r="D114" s="4"/>
      </tp>
      <tp t="s">
        <v>-0.91%</v>
        <stp/>
        <stp>PERCENT_CHANGE</stp>
        <stp>PEB</stp>
        <tr r="D76" s="4"/>
      </tp>
      <tp t="s">
        <v>+0.92%</v>
        <stp/>
        <stp>PERCENT_CHANGE</stp>
        <stp>PEI</stp>
        <tr r="D171" s="4"/>
      </tp>
      <tp t="s">
        <v>4.81%</v>
        <stp/>
        <stp>YIELD</stp>
        <stp>RESI</stp>
        <tr r="G139" s="4"/>
      </tp>
      <tp t="s">
        <v>+0.66%</v>
        <stp/>
        <stp>PERCENT_CHANGE</stp>
        <stp>PSA</stp>
        <tr r="D243" s="4"/>
      </tp>
      <tp t="s">
        <v>+0.60%</v>
        <stp/>
        <stp>PERCENT_CHANGE</stp>
        <stp>PSB</stp>
        <tr r="D27" s="4"/>
      </tp>
      <tp t="s">
        <v>1.64%</v>
        <stp/>
        <stp>YIELD</stp>
        <stp>REXR</stp>
        <tr r="G94" s="4"/>
      </tp>
      <tp t="s">
        <v>238 M</v>
        <stp/>
        <stp>MARKET_CAP</stp>
        <stp>NYRT</stp>
        <tr r="F101" s="4"/>
      </tp>
      <tp t="s">
        <v>13.881949</v>
        <stp/>
        <stp>52HIGH</stp>
        <stp>BHR</stp>
        <tr r="J62" s="4"/>
      </tp>
      <tp t="s">
        <v>12.18</v>
        <stp/>
        <stp>52LOW</stp>
        <stp>PGRE</stp>
        <tr r="K117" s="4"/>
      </tp>
      <tp t="s">
        <v>16.18</v>
        <stp/>
        <stp>52HIGH</stp>
        <stp>BDN</stp>
        <tr r="J115" s="4"/>
      </tp>
      <tp t="s">
        <v>58.49</v>
        <stp/>
        <stp>52HIGH</stp>
        <stp>BFS</stp>
        <tr r="J179" s="4"/>
      </tp>
      <tp t="s">
        <v>140.35</v>
        <stp/>
        <stp>52HIGH</stp>
        <stp>BXP</stp>
        <tr r="J129" s="4"/>
      </tp>
      <tp t="s">
        <v>21.19</v>
        <stp/>
        <stp>52HIGH</stp>
        <stp>BPR</stp>
        <tr r="J208" s="4"/>
      </tp>
      <tp t="s">
        <v>12.655</v>
        <stp/>
        <stp>52HIGH</stp>
        <stp>BRG</stp>
        <tr r="J135" s="4"/>
      </tp>
      <tp t="s">
        <v>22.74</v>
        <stp/>
        <stp>52HIGH</stp>
        <stp>BRX</stp>
        <tr r="J199" s="4"/>
      </tp>
      <tp t="s">
        <v>18.75</v>
        <stp/>
        <stp>52HIGH</stp>
        <stp>BRT</stp>
        <tr r="J133" s="4"/>
      </tp>
      <tp t="s">
        <v>7.00%</v>
        <stp/>
        <stp>YIELD</stp>
        <stp>CDOR</stp>
        <tr r="G59" s="4"/>
      </tp>
      <tp t="s">
        <v>14.08%</v>
        <stp/>
        <stp>YIELD</stp>
        <stp>MDRR</stp>
        <tr r="G3" s="4"/>
      </tp>
      <tp t="s">
        <v>+0.21%</v>
        <stp/>
        <stp>PERCENT_CHANGE</stp>
        <stp>QTS</stp>
        <tr r="D225" s="4"/>
      </tp>
      <tp t="s">
        <v>4,689 M</v>
        <stp/>
        <stp>MARKET_CAP</stp>
        <stp>APYRF</stp>
        <tr r="F120" s="4"/>
      </tp>
      <tp t="s">
        <v>4,048 M</v>
        <stp/>
        <stp>MARKET_CAP</stp>
        <stp>CWYUF</stp>
        <tr r="F196" s="4"/>
      </tp>
      <tp t="s">
        <v>3.4664</v>
        <stp/>
        <stp>LAST</stp>
        <stp>PAZRF</stp>
        <tr r="C168" s="4"/>
      </tp>
      <tp t="s">
        <v>74.55</v>
        <stp/>
        <stp>52HIGH</stp>
        <stp>ELS</stp>
        <tr r="J154" s="4"/>
      </tp>
      <tp t="s">
        <v>138.15</v>
        <stp/>
        <stp>52HIGH</stp>
        <stp>EGP</stp>
        <tr r="J95" s="4"/>
      </tp>
      <tp t="s">
        <v>124.455</v>
        <stp/>
        <stp>52HIGH</stp>
        <stp>EXR</stp>
        <tr r="J239" s="4"/>
      </tp>
      <tp t="s">
        <v>34.95</v>
        <stp/>
        <stp>52HIGH</stp>
        <stp>EQC</stp>
        <tr r="J118" s="4"/>
      </tp>
      <tp t="s">
        <v>89.55</v>
        <stp/>
        <stp>52HIGH</stp>
        <stp>EQR</stp>
        <tr r="J161" s="4"/>
      </tp>
      <tp t="s">
        <v>80.75</v>
        <stp/>
        <stp>52HIGH</stp>
        <stp>EPR</stp>
        <tr r="J232" s="4"/>
      </tp>
      <tp t="s">
        <v>334.165</v>
        <stp/>
        <stp>52HIGH</stp>
        <stp>ESS</stp>
        <tr r="J159" s="4"/>
      </tp>
      <tp t="s">
        <v>+0.55%</v>
        <stp/>
        <stp>PERCENT_CHANGE</stp>
        <stp>VNQ</stp>
        <tr r="D1" s="4"/>
      </tp>
      <tp t="s">
        <v>-0.54%</v>
        <stp/>
        <stp>PERCENT_CHANGE</stp>
        <stp>VNO</stp>
        <tr r="D127" s="4"/>
      </tp>
      <tp t="s">
        <v>7.16%</v>
        <stp/>
        <stp>YIELD</stp>
        <stp>JCAP</stp>
        <tr r="G216" s="4"/>
      </tp>
      <tp>
        <v>0</v>
        <stp/>
        <stp>VOLUME</stp>
        <stp>YGE</stp>
        <tr r="E4" s="4"/>
      </tp>
      <tp t="s">
        <v>N/A</v>
        <stp/>
        <stp>YIELD</stp>
        <stp>HCOM</stp>
        <tr r="G60" s="4"/>
      </tp>
      <tp t="s">
        <v>+0.22%</v>
        <stp/>
        <stp>PERCENT_CHANGE</stp>
        <stp>VER</stp>
        <tr r="D34" s="4"/>
      </tp>
      <tp t="s">
        <v>4.41%</v>
        <stp/>
        <stp>YIELD</stp>
        <stp>FCPT</stp>
        <tr r="G223" s="4"/>
      </tp>
      <tp t="s">
        <v>+1.47%</v>
        <stp/>
        <stp>PERCENT_CHANGE</stp>
        <stp>VTR</stp>
        <tr r="D55" s="4"/>
      </tp>
      <tp t="s">
        <v>136.32</v>
        <stp/>
        <stp>52HIGH</stp>
        <stp>DLR</stp>
        <tr r="J242" s="4"/>
      </tp>
      <tp t="s">
        <v>19.34</v>
        <stp/>
        <stp>52HIGH</stp>
        <stp>DOC</stp>
        <tr r="J45" s="4"/>
      </tp>
      <tp t="s">
        <v>18.825</v>
        <stp/>
        <stp>52LOW</stp>
        <stp>HASI</stp>
        <tr r="K90" s="4"/>
      </tp>
      <tp t="s">
        <v>1.30000</v>
        <stp/>
        <stp>52LOW</stp>
        <stp>IARE</stp>
        <tr r="K177" s="4"/>
      </tp>
      <tp t="s">
        <v>45.08</v>
        <stp/>
        <stp>52HIGH</stp>
        <stp>DEI</stp>
        <tr r="J124" s="4"/>
      </tp>
      <tp t="s">
        <v>23.44</v>
        <stp/>
        <stp>52HIGH</stp>
        <stp>DEA</stp>
        <tr r="J109" s="4"/>
      </tp>
      <tp t="s">
        <v>N/A</v>
        <stp/>
        <stp>52LOW</stp>
        <stp>CAVM</stp>
        <tr r="K29" s="4"/>
      </tp>
      <tp t="s">
        <v>65.04</v>
        <stp/>
        <stp>52LOW</stp>
        <stp>LAMR</stp>
        <tr r="K235" s="4"/>
      </tp>
      <tp t="s">
        <v>11.12</v>
        <stp/>
        <stp>52LOW</stp>
        <stp>LAND</stp>
        <tr r="K215" s="4"/>
      </tp>
      <tp t="s">
        <v>11.52</v>
        <stp/>
        <stp>52HIGH</stp>
        <stp>DRH</stp>
        <tr r="J70" s="4"/>
      </tp>
      <tp t="s">
        <v>36.04</v>
        <stp/>
        <stp>52HIGH</stp>
        <stp>DRE</stp>
        <tr r="J98" s="4"/>
      </tp>
      <tp t="s">
        <v>16.53</v>
        <stp/>
        <stp>52LOW</stp>
        <stp>SAFE</stp>
        <tr r="K219" s="4"/>
      </tp>
      <tp t="s">
        <v>2.26%</v>
        <stp/>
        <stp>YIELD</stp>
        <stp>JBGS</stp>
        <tr r="G123" s="4"/>
      </tp>
      <tp t="s">
        <v>0.61%</v>
        <stp/>
        <stp>YIELD</stp>
        <stp>SBAC</stp>
        <tr r="G241" s="4"/>
      </tp>
      <tp t="s">
        <v>1,423,573</v>
        <stp/>
        <stp>VOLUME</stp>
        <stp>XHR</stp>
        <tr r="E71" s="4"/>
      </tp>
      <tp t="s">
        <v>N/A</v>
        <stp/>
        <stp>PERCENT_CHANGE</stp>
        <stp>WGL</stp>
        <tr r="D148" s="4"/>
      </tp>
      <tp t="s">
        <v>8.42%</v>
        <stp/>
        <stp>YIELD</stp>
        <stp>SBRA</stp>
        <tr r="G47" s="4"/>
      </tp>
      <tp t="s">
        <v>+0.62%</v>
        <stp/>
        <stp>PERCENT_CHANGE</stp>
        <stp>WRE</stp>
        <tr r="D24" s="4"/>
      </tp>
      <tp t="s">
        <v>+0.52%</v>
        <stp/>
        <stp>PERCENT_CHANGE</stp>
        <stp>WRI</stp>
        <tr r="D195" s="4"/>
      </tp>
      <tp t="s">
        <v>+0.22%</v>
        <stp/>
        <stp>PERCENT_CHANGE</stp>
        <stp>WSR</stp>
        <tr r="D170" s="4"/>
      </tp>
      <tp t="s">
        <v>+0.81%</v>
        <stp/>
        <stp>PERCENT_CHANGE</stp>
        <stp>WPC</stp>
        <tr r="D35" s="4"/>
      </tp>
      <tp t="s">
        <v>-0.82%</v>
        <stp/>
        <stp>PERCENT_CHANGE</stp>
        <stp>WPG</stp>
        <tr r="D175" s="4"/>
      </tp>
      <tp t="s">
        <v>11.15</v>
        <stp/>
        <stp>52HIGH</stp>
        <stp>GIG</stp>
        <tr r="J8" s="4"/>
      </tp>
      <tp t="s">
        <v>20.62</v>
        <stp/>
        <stp>52HIGH</stp>
        <stp>GNL</stp>
        <tr r="J20" s="4"/>
      </tp>
      <tp t="s">
        <v>15.70</v>
        <stp/>
        <stp>52LOW</stp>
        <stp>SBRA</stp>
        <tr r="K47" s="4"/>
      </tp>
      <tp t="s">
        <v>24.03</v>
        <stp/>
        <stp>52HIGH</stp>
        <stp>GEO</stp>
        <tr r="J226" s="4"/>
      </tp>
      <tp t="s">
        <v>N/A</v>
        <stp/>
        <stp>52HIGH</stp>
        <stp>GXP</stp>
        <tr r="J50" s="4"/>
      </tp>
      <tp t="s">
        <v>21.90</v>
        <stp/>
        <stp>LAST</stp>
        <stp>XHR</stp>
        <tr r="C71" s="4"/>
      </tp>
      <tp t="s">
        <v>155.19</v>
        <stp/>
        <stp>52LOW</stp>
        <stp>SBAC</stp>
        <tr r="K241" s="4"/>
      </tp>
      <tp t="s">
        <v>35.03</v>
        <stp/>
        <stp>52HIGH</stp>
        <stp>GTY</stp>
        <tr r="J180" s="4"/>
      </tp>
      <tp t="s">
        <v>33.30</v>
        <stp/>
        <stp>52LOW</stp>
        <stp>JBGS</stp>
        <tr r="K123" s="4"/>
      </tp>
      <tp t="s">
        <v>1.57%</v>
        <stp/>
        <stp>YIELD</stp>
        <stp>SAFE</stp>
        <tr r="G219" s="4"/>
      </tp>
      <tp t="s">
        <v>4.18%</v>
        <stp/>
        <stp>YIELD</stp>
        <stp>LAND</stp>
        <tr r="G215" s="4"/>
      </tp>
      <tp t="s">
        <v>-0.36%</v>
        <stp/>
        <stp>PERCENT_CHANGE</stp>
        <stp>TCO</stp>
        <tr r="D193" s="4"/>
      </tp>
      <tp t="s">
        <v>4.34%</v>
        <stp/>
        <stp>YIELD</stp>
        <stp>LAMR</stp>
        <tr r="G235" s="4"/>
      </tp>
      <tp t="s">
        <v>N/A</v>
        <stp/>
        <stp>YIELD</stp>
        <stp>CAVM</stp>
        <tr r="G29" s="4"/>
      </tp>
      <tp t="s">
        <v>4.96%</v>
        <stp/>
        <stp>YIELD</stp>
        <stp>IARE</stp>
        <tr r="G177" s="4"/>
      </tp>
      <tp t="s">
        <v>4.13%</v>
        <stp/>
        <stp>YIELD</stp>
        <stp>HASI</stp>
        <tr r="G90" s="4"/>
      </tp>
      <tp t="s">
        <v>38.1732</v>
        <stp/>
        <stp>LAST</stp>
        <stp>APYRF</stp>
        <tr r="C120" s="4"/>
      </tp>
      <tp t="s">
        <v>24.01</v>
        <stp/>
        <stp>LAST</stp>
        <stp>CWYUF</stp>
        <tr r="C196" s="4"/>
      </tp>
      <tp t="s">
        <v>24.97</v>
        <stp/>
        <stp>52LOW</stp>
        <stp>FCPT</stp>
        <tr r="K223" s="4"/>
      </tp>
      <tp t="s">
        <v>N/A</v>
        <stp/>
        <stp>52LOW</stp>
        <stp>HCOM</stp>
        <tr r="K60" s="4"/>
      </tp>
      <tp t="s">
        <v>17.21</v>
        <stp/>
        <stp>52LOW</stp>
        <stp>JCAP</stp>
        <tr r="K216" s="4"/>
      </tp>
      <tp t="s">
        <v>7.22</v>
        <stp/>
        <stp>52HIGH</stp>
        <stp>FPI</stp>
        <tr r="J214" s="4"/>
      </tp>
      <tp t="s">
        <v>9.40</v>
        <stp/>
        <stp>52HIGH</stp>
        <stp>FPH</stp>
        <tr r="J246" s="4"/>
      </tp>
      <tp t="s">
        <v>8.97</v>
        <stp/>
        <stp>52HIGH</stp>
        <stp>FSP</stp>
        <tr r="J105" s="4"/>
      </tp>
      <tp t="s">
        <v>141.35</v>
        <stp/>
        <stp>52HIGH</stp>
        <stp>FRT</stp>
        <tr r="J206" s="4"/>
      </tp>
      <tp>
        <v>0</v>
        <stp/>
        <stp>LAST</stp>
        <stp>YGE</stp>
        <tr r="C4" s="4"/>
      </tp>
      <tp t="s">
        <v>+1.99%</v>
        <stp/>
        <stp>PERCENT_CHANGE</stp>
        <stp>UHT</stp>
        <tr r="D41" s="4"/>
      </tp>
      <tp t="s">
        <v>+0.70%</v>
        <stp/>
        <stp>PERCENT_CHANGE</stp>
        <stp>UMH</stp>
        <tr r="D138" s="4"/>
      </tp>
      <tp t="s">
        <v>+1.21%</v>
        <stp/>
        <stp>PERCENT_CHANGE</stp>
        <stp>UBP</stp>
        <tr r="D173" s="4"/>
      </tp>
      <tp t="s">
        <v>-0.25%</v>
        <stp/>
        <stp>PERCENT_CHANGE</stp>
        <stp>UBA</stp>
        <tr r="D174" s="4"/>
      </tp>
      <tp t="s">
        <v>+0.30%</v>
        <stp/>
        <stp>PERCENT_CHANGE</stp>
        <stp>UDR</stp>
        <tr r="D156" s="4"/>
      </tp>
      <tp t="s">
        <v>4,324 M</v>
        <stp/>
        <stp>MARKET_CAP</stp>
        <stp>SBRA</stp>
        <tr r="F47" s="4"/>
      </tp>
      <tp t="s">
        <v>27,162 M</v>
        <stp/>
        <stp>MARKET_CAP</stp>
        <stp>SBAC</stp>
        <tr r="F241" s="4"/>
      </tp>
      <tp t="s">
        <v>5,334 M</v>
        <stp/>
        <stp>MARKET_CAP</stp>
        <stp>JBGS</stp>
        <tr r="F123" s="4"/>
      </tp>
      <tp t="s">
        <v>127.22</v>
        <stp/>
        <stp>LAST</stp>
        <stp>FRT</stp>
        <tr r="C206" s="4"/>
      </tp>
      <tp t="s">
        <v>8.52</v>
        <stp/>
        <stp>LAST</stp>
        <stp>FSP</stp>
        <tr r="C105" s="4"/>
      </tp>
      <tp t="s">
        <v>6.71</v>
        <stp/>
        <stp>LAST</stp>
        <stp>FPH</stp>
        <tr r="C246" s="4"/>
      </tp>
      <tp t="s">
        <v>6.62</v>
        <stp/>
        <stp>LAST</stp>
        <stp>FPI</stp>
        <tr r="C214" s="4"/>
      </tp>
      <tp t="s">
        <v>N/A</v>
        <stp/>
        <stp>52HIGH</stp>
        <stp>YGE</stp>
        <tr r="J4" s="4"/>
      </tp>
      <tp>
        <v>691.50300000000004</v>
        <stp/>
        <stp>VOLUME</stp>
        <stp>EGP</stp>
        <tr r="E95" s="4"/>
      </tp>
      <tp t="s">
        <v>2,314,761</v>
        <stp/>
        <stp>VOLUME</stp>
        <stp>ELS</stp>
        <tr r="E154" s="4"/>
      </tp>
      <tp t="s">
        <v>1,352,469</v>
        <stp/>
        <stp>VOLUME</stp>
        <stp>EPR</stp>
        <tr r="E232" s="4"/>
      </tp>
      <tp t="s">
        <v>5,479,995</v>
        <stp/>
        <stp>VOLUME</stp>
        <stp>EQR</stp>
        <tr r="E161" s="4"/>
      </tp>
      <tp>
        <v>838.73900000000003</v>
        <stp/>
        <stp>VOLUME</stp>
        <stp>EQC</stp>
        <tr r="E118" s="4"/>
      </tp>
      <tp>
        <v>798.096</v>
        <stp/>
        <stp>VOLUME</stp>
        <stp>ESS</stp>
        <tr r="E159" s="4"/>
      </tp>
      <tp t="s">
        <v>1,564,078</v>
        <stp/>
        <stp>VOLUME</stp>
        <stp>EXR</stp>
        <tr r="E239" s="4"/>
      </tp>
      <tp t="s">
        <v>238 M</v>
        <stp/>
        <stp>MARKET_CAP</stp>
        <stp>BTBIF</stp>
        <tr r="F9" s="4"/>
      </tp>
      <tp t="s">
        <v>1,908 M</v>
        <stp/>
        <stp>MARKET_CAP</stp>
        <stp>FCPT</stp>
        <tr r="F223" s="4"/>
      </tp>
      <tp t="s">
        <v>435 M</v>
        <stp/>
        <stp>MARKET_CAP</stp>
        <stp>JCAP</stp>
        <tr r="F216" s="4"/>
      </tp>
      <tp t="s">
        <v>N/A</v>
        <stp/>
        <stp>MARKET_CAP</stp>
        <stp>HCOM</stp>
        <tr r="F60" s="4"/>
      </tp>
      <tp t="s">
        <v>23.33</v>
        <stp/>
        <stp>52HIGH</stp>
        <stp>XHR</stp>
        <tr r="J71" s="4"/>
      </tp>
      <tp t="s">
        <v>N/A</v>
        <stp/>
        <stp>LAST</stp>
        <stp>GXP</stp>
        <tr r="C50" s="4"/>
      </tp>
      <tp t="s">
        <v>32.74</v>
        <stp/>
        <stp>LAST</stp>
        <stp>GTY</stp>
        <tr r="C180" s="4"/>
      </tp>
      <tp t="s">
        <v>11.15</v>
        <stp/>
        <stp>LAST</stp>
        <stp>GIG</stp>
        <tr r="C8" s="4"/>
      </tp>
      <tp t="s">
        <v>20.18</v>
        <stp/>
        <stp>LAST</stp>
        <stp>GNL</stp>
        <tr r="C20" s="4"/>
      </tp>
      <tp t="s">
        <v>16.44</v>
        <stp/>
        <stp>LAST</stp>
        <stp>GEO</stp>
        <tr r="C226" s="4"/>
      </tp>
      <tp t="s">
        <v>-0.05%</v>
        <stp/>
        <stp>PERCENT_CHANGE</stp>
        <stp>KIM</stp>
        <tr r="D204" s="4"/>
      </tp>
      <tp t="s">
        <v>1,847,914</v>
        <stp/>
        <stp>VOLUME</stp>
        <stp>DEI</stp>
        <tr r="E124" s="4"/>
      </tp>
      <tp t="s">
        <v>2,037,338</v>
        <stp/>
        <stp>VOLUME</stp>
        <stp>DEA</stp>
        <tr r="E109" s="4"/>
      </tp>
      <tp t="s">
        <v>2,730,563</v>
        <stp/>
        <stp>VOLUME</stp>
        <stp>DLR</stp>
        <tr r="E242" s="4"/>
      </tp>
      <tp t="s">
        <v>2,524,209</v>
        <stp/>
        <stp>VOLUME</stp>
        <stp>DOC</stp>
        <tr r="E45" s="4"/>
      </tp>
      <tp t="s">
        <v>8,093,850</v>
        <stp/>
        <stp>VOLUME</stp>
        <stp>DRH</stp>
        <tr r="E70" s="4"/>
      </tp>
      <tp t="s">
        <v>4,280,472</v>
        <stp/>
        <stp>VOLUME</stp>
        <stp>DRE</stp>
        <tr r="E98" s="4"/>
      </tp>
      <tp t="s">
        <v>+0.34%</v>
        <stp/>
        <stp>PERCENT_CHANGE</stp>
        <stp>KRC</stp>
        <tr r="D126" s="4"/>
      </tp>
      <tp t="s">
        <v>+1.18%</v>
        <stp/>
        <stp>PERCENT_CHANGE</stp>
        <stp>KRG</stp>
        <tr r="D181" s="4"/>
      </tp>
      <tp t="s">
        <v>1,351 M</v>
        <stp/>
        <stp>MARKET_CAP</stp>
        <stp>GNCMB</stp>
        <tr r="F68" s="4"/>
      </tp>
      <tp t="s">
        <v>+0.21%</v>
        <stp/>
        <stp>PERCENT_CHANGE</stp>
        <stp>O</stp>
        <tr r="D209" s="4"/>
      </tp>
      <tp t="s">
        <v>34.24</v>
        <stp/>
        <stp>LAST</stp>
        <stp>DRE</stp>
        <tr r="C98" s="4"/>
      </tp>
      <tp t="s">
        <v>11.28</v>
        <stp/>
        <stp>LAST</stp>
        <stp>DRH</stp>
        <tr r="C70" s="4"/>
      </tp>
      <tp t="s">
        <v>18.68</v>
        <stp/>
        <stp>LAST</stp>
        <stp>DOC</stp>
        <tr r="C45" s="4"/>
      </tp>
      <tp t="s">
        <v>118.02</v>
        <stp/>
        <stp>LAST</stp>
        <stp>DLR</stp>
        <tr r="C242" s="4"/>
      </tp>
      <tp t="s">
        <v>23.40</v>
        <stp/>
        <stp>LAST</stp>
        <stp>DEA</stp>
        <tr r="C109" s="4"/>
      </tp>
      <tp t="s">
        <v>43.32</v>
        <stp/>
        <stp>LAST</stp>
        <stp>DEI</stp>
        <tr r="C124" s="4"/>
      </tp>
      <tp t="s">
        <v>+0.74%</v>
        <stp/>
        <stp>PERCENT_CHANGE</stp>
        <stp>HIW</stp>
        <tr r="D121" s="4"/>
      </tp>
      <tp t="s">
        <v>3,666,300</v>
        <stp/>
        <stp>VOLUME</stp>
        <stp>GEO</stp>
        <tr r="E226" s="4"/>
      </tp>
      <tp t="s">
        <v>0.00%</v>
        <stp/>
        <stp>PERCENT_CHANGE</stp>
        <stp>HMG</stp>
        <tr r="D162" s="4"/>
      </tp>
      <tp t="s">
        <v>-0.18%</v>
        <stp/>
        <stp>PERCENT_CHANGE</stp>
        <stp>HCP</stp>
        <tr r="D54" s="4"/>
      </tp>
      <tp>
        <v>0</v>
        <stp/>
        <stp>VOLUME</stp>
        <stp>GIG</stp>
        <tr r="E8" s="4"/>
      </tp>
      <tp t="s">
        <v>2,626,386</v>
        <stp/>
        <stp>VOLUME</stp>
        <stp>GNL</stp>
        <tr r="E20" s="4"/>
      </tp>
      <tp>
        <v>338.64299999999997</v>
        <stp/>
        <stp>VOLUME</stp>
        <stp>GTY</stp>
        <tr r="E180" s="4"/>
      </tp>
      <tp t="s">
        <v>N/A</v>
        <stp/>
        <stp>VOLUME</stp>
        <stp>GXP</stp>
        <tr r="E50" s="4"/>
      </tp>
      <tp t="s">
        <v>+0.38%</v>
        <stp/>
        <stp>PERCENT_CHANGE</stp>
        <stp>HST</stp>
        <tr r="D81" s="4"/>
      </tp>
      <tp t="s">
        <v>+1.16%</v>
        <stp/>
        <stp>PERCENT_CHANGE</stp>
        <stp>HPP</stp>
        <tr r="D122" s="4"/>
      </tp>
      <tp t="s">
        <v>-0.08%</v>
        <stp/>
        <stp>PERCENT_CHANGE</stp>
        <stp>HPT</stp>
        <tr r="D77" s="4"/>
      </tp>
      <tp t="s">
        <v>+0.53%</v>
        <stp/>
        <stp>PERCENT_CHANGE</stp>
        <stp>HTA</stp>
        <tr r="D49" s="4"/>
      </tp>
      <tp t="s">
        <v>5.52</v>
        <stp/>
        <stp>LAST</stp>
        <stp>TUERF</stp>
        <tr r="C102" s="4"/>
      </tp>
      <tp t="s">
        <v>1,116 M</v>
        <stp/>
        <stp>MARKET_CAP</stp>
        <stp>IARE</stp>
        <tr r="F177" s="4"/>
      </tp>
      <tp t="s">
        <v>9.015</v>
        <stp/>
        <stp>LAST</stp>
        <stp>ARESF</stp>
        <tr r="C17" s="4"/>
      </tp>
      <tp t="s">
        <v>2,130 M</v>
        <stp/>
        <stp>MARKET_CAP</stp>
        <stp>HASI</stp>
        <tr r="F90" s="4"/>
      </tp>
      <tp t="s">
        <v>16.15</v>
        <stp/>
        <stp>LAST</stp>
        <stp>FREVS</stp>
        <tr r="C6" s="4"/>
      </tp>
      <tp t="s">
        <v>N/A</v>
        <stp/>
        <stp>MARKET_CAP</stp>
        <stp>CAVM</stp>
        <tr r="F29" s="4"/>
      </tp>
      <tp t="s">
        <v>23.228</v>
        <stp/>
        <stp>LAST</stp>
        <stp>DRETF</stp>
        <tr r="C108" s="4"/>
      </tp>
      <tp t="s">
        <v>10.06348</v>
        <stp/>
        <stp>LAST</stp>
        <stp>DREUF</stp>
        <tr r="C87" s="4"/>
      </tp>
      <tp t="s">
        <v>1,899 M</v>
        <stp/>
        <stp>MARKET_CAP</stp>
        <stp>SAFE</stp>
        <tr r="F219" s="4"/>
      </tp>
      <tp t="s">
        <v>268 M</v>
        <stp/>
        <stp>MARKET_CAP</stp>
        <stp>LAND</stp>
        <tr r="F215" s="4"/>
      </tp>
      <tp t="s">
        <v>8,878 M</v>
        <stp/>
        <stp>MARKET_CAP</stp>
        <stp>LAMR</stp>
        <tr r="F235" s="4"/>
      </tp>
      <tp t="s">
        <v>104.47</v>
        <stp/>
        <stp>LAST</stp>
        <stp>EXR</stp>
        <tr r="C239" s="4"/>
      </tp>
      <tp t="s">
        <v>297.35</v>
        <stp/>
        <stp>LAST</stp>
        <stp>ESS</stp>
        <tr r="C159" s="4"/>
      </tp>
      <tp t="s">
        <v>70.30</v>
        <stp/>
        <stp>LAST</stp>
        <stp>EPR</stp>
        <tr r="C232" s="4"/>
      </tp>
      <tp t="s">
        <v>80.30</v>
        <stp/>
        <stp>LAST</stp>
        <stp>EQR</stp>
        <tr r="C161" s="4"/>
      </tp>
      <tp t="s">
        <v>32.40</v>
        <stp/>
        <stp>LAST</stp>
        <stp>EQC</stp>
        <tr r="C118" s="4"/>
      </tp>
      <tp t="s">
        <v>69.53</v>
        <stp/>
        <stp>LAST</stp>
        <stp>ELS</stp>
        <tr r="C154" s="4"/>
      </tp>
      <tp t="s">
        <v>133.21</v>
        <stp/>
        <stp>LAST</stp>
        <stp>EGP</stp>
        <tr r="C95" s="4"/>
      </tp>
      <tp t="s">
        <v>+2.65%</v>
        <stp/>
        <stp>PERCENT_CHANGE</stp>
        <stp>IHT</stp>
        <tr r="D57" s="4"/>
      </tp>
      <tp t="s">
        <v>+1.23%</v>
        <stp/>
        <stp>PERCENT_CHANGE</stp>
        <stp>INN</stp>
        <tr r="D67" s="4"/>
      </tp>
      <tp>
        <v>264.95400000000001</v>
        <stp/>
        <stp>VOLUME</stp>
        <stp>FPI</stp>
        <tr r="E214" s="4"/>
      </tp>
      <tp>
        <v>507.87099999999998</v>
        <stp/>
        <stp>VOLUME</stp>
        <stp>FPH</stp>
        <tr r="E246" s="4"/>
      </tp>
      <tp>
        <v>902.07299999999998</v>
        <stp/>
        <stp>VOLUME</stp>
        <stp>FRT</stp>
        <tr r="E206" s="4"/>
      </tp>
      <tp t="s">
        <v>1,167,346</v>
        <stp/>
        <stp>VOLUME</stp>
        <stp>FSP</stp>
        <tr r="E105" s="4"/>
      </tp>
      <tp t="s">
        <v>+1.44%</v>
        <stp/>
        <stp>PERCENT_CHANGE</stp>
        <stp>IRT</stp>
        <tr r="D143" s="4"/>
      </tp>
      <tp t="s">
        <v>+0.16%</v>
        <stp/>
        <stp>PERCENT_CHANGE</stp>
        <stp>IRM</stp>
        <tr r="D237" s="4"/>
      </tp>
      <tp t="s">
        <v>558 M</v>
        <stp/>
        <stp>MARKET_CAP</stp>
        <stp>MNARF</stp>
        <tr r="F136" s="4"/>
      </tp>
      <tp>
        <v>0</v>
        <stp/>
        <stp>LAST</stp>
        <stp>FCE/A</stp>
        <tr r="C30" s="4"/>
      </tp>
      <tp t="s">
        <v>3.843846</v>
        <stp/>
        <stp>LAST</stp>
        <stp>BTBIF</stp>
        <tr r="C9" s="4"/>
      </tp>
      <tp t="s">
        <v>1,443 M</v>
        <stp/>
        <stp>MARKET_CAP</stp>
        <stp>AFIN</stp>
        <tr r="F178" s="4"/>
      </tp>
      <tp t="s">
        <v>135.78</v>
        <stp/>
        <stp>LAST</stp>
        <stp>BXP</stp>
        <tr r="C129" s="4"/>
      </tp>
      <tp t="s">
        <v>17.80</v>
        <stp/>
        <stp>LAST</stp>
        <stp>BRT</stp>
        <tr r="C133" s="4"/>
      </tp>
      <tp t="s">
        <v>21.45</v>
        <stp/>
        <stp>LAST</stp>
        <stp>BRX</stp>
        <tr r="C199" s="4"/>
      </tp>
      <tp t="s">
        <v>11.89</v>
        <stp/>
        <stp>LAST</stp>
        <stp>BRG</stp>
        <tr r="C135" s="4"/>
      </tp>
      <tp t="s">
        <v>18.39</v>
        <stp/>
        <stp>LAST</stp>
        <stp>BPR</stp>
        <tr r="C208" s="4"/>
      </tp>
      <tp t="s">
        <v>33.10</v>
        <stp/>
        <stp>52LOW</stp>
        <stp>NXRT</stp>
        <tr r="K142" s="4"/>
      </tp>
      <tp t="s">
        <v>9.02</v>
        <stp/>
        <stp>LAST</stp>
        <stp>BHR</stp>
        <tr r="C62" s="4"/>
      </tp>
      <tp t="s">
        <v>51.58</v>
        <stp/>
        <stp>LAST</stp>
        <stp>BFS</stp>
        <tr r="C179" s="4"/>
      </tp>
      <tp t="s">
        <v>15.67</v>
        <stp/>
        <stp>LAST</stp>
        <stp>BDN</stp>
        <tr r="C115" s="4"/>
      </tp>
      <tp>
        <v>675.81700000000001</v>
        <stp/>
        <stp>VOLUME</stp>
        <stp>AAT</stp>
        <tr r="E25" s="4"/>
      </tp>
      <tp t="s">
        <v>+1.61%</v>
        <stp/>
        <stp>PERCENT_CHANGE</stp>
        <stp>NHI</stp>
        <tr r="D46" s="4"/>
      </tp>
      <tp t="s">
        <v>2,884,770</v>
        <stp/>
        <stp>VOLUME</stp>
        <stp>ACC</stp>
        <tr r="E150" s="4"/>
      </tp>
      <tp>
        <v>639.63</v>
        <stp/>
        <stp>VOLUME</stp>
        <stp>ADC</stp>
        <tr r="E191" s="4"/>
      </tp>
      <tp t="s">
        <v>+0.10%</v>
        <stp/>
        <stp>PERCENT_CHANGE</stp>
        <stp>NNN</stp>
        <tr r="D205" s="4"/>
      </tp>
      <tp>
        <v>817.60500000000002</v>
        <stp/>
        <stp>VOLUME</stp>
        <stp>AHT</stp>
        <tr r="E63" s="4"/>
      </tp>
      <tp t="s">
        <v>3,563,976</v>
        <stp/>
        <stp>VOLUME</stp>
        <stp>AHH</stp>
        <tr r="E15" s="4"/>
      </tp>
      <tp t="s">
        <v>2,903,016</v>
        <stp/>
        <stp>VOLUME</stp>
        <stp>AIV</stp>
        <tr r="E152" s="4"/>
      </tp>
      <tp t="s">
        <v>1,864,373</v>
        <stp/>
        <stp>VOLUME</stp>
        <stp>AKR</stp>
        <tr r="E188" s="4"/>
      </tp>
      <tp>
        <v>34.591999999999999</v>
        <stp/>
        <stp>VOLUME</stp>
        <stp>ALX</stp>
        <tr r="E184" s="4"/>
      </tp>
      <tp t="s">
        <v>3,333,084</v>
        <stp/>
        <stp>VOLUME</stp>
        <stp>AMT</stp>
        <tr r="E247" s="4"/>
      </tp>
      <tp t="s">
        <v>1,468,666</v>
        <stp/>
        <stp>VOLUME</stp>
        <stp>AMH</stp>
        <tr r="E151" s="4"/>
      </tp>
      <tp t="s">
        <v>1,752,956</v>
        <stp/>
        <stp>VOLUME</stp>
        <stp>ARE</stp>
        <tr r="E128" s="4"/>
      </tp>
      <tp t="s">
        <v>1,481,418</v>
        <stp/>
        <stp>VOLUME</stp>
        <stp>AVB</stp>
        <tr r="E160" s="4"/>
      </tp>
      <tp t="s">
        <v>+0.06%</v>
        <stp/>
        <stp>PERCENT_CHANGE</stp>
        <stp>NRE</stp>
        <tr r="D107" s="4"/>
      </tp>
      <tp t="s">
        <v>+0.25%</v>
        <stp/>
        <stp>PERCENT_CHANGE</stp>
        <stp>NSA</stp>
        <tr r="D221" s="4"/>
      </tp>
      <tp t="s">
        <v>3,141 M</v>
        <stp/>
        <stp>MARKET_CAP</stp>
        <stp>PGRE</stp>
        <tr r="F117" s="4"/>
      </tp>
      <tp t="s">
        <v>37.65</v>
        <stp/>
        <stp>LAST</stp>
        <stp>GNCMB</stp>
        <tr r="C68" s="4"/>
      </tp>
      <tp t="s">
        <v>17.44</v>
        <stp/>
        <stp>LAST</stp>
        <stp>CXW</stp>
        <tr r="C227" s="4"/>
      </tp>
      <tp t="s">
        <v>20.56</v>
        <stp/>
        <stp>LAST</stp>
        <stp>CXP</stp>
        <tr r="C113" s="4"/>
      </tp>
      <tp t="s">
        <v>105.77</v>
        <stp/>
        <stp>LAST</stp>
        <stp>CPT</stp>
        <tr r="C153" s="4"/>
      </tp>
      <tp>
        <v>0</v>
        <stp/>
        <stp>52LOW</stp>
        <stp>NYRT</stp>
        <tr r="K101" s="4"/>
      </tp>
      <tp t="s">
        <v>11.49</v>
        <stp/>
        <stp>LAST</stp>
        <stp>CTT</stp>
        <tr r="C217" s="4"/>
      </tp>
      <tp t="s">
        <v>41.03</v>
        <stp/>
        <stp>LAST</stp>
        <stp>CUZ</stp>
        <tr r="C119" s="4"/>
      </tp>
      <tp t="s">
        <v>13.17</v>
        <stp/>
        <stp>LAST</stp>
        <stp>CIO</stp>
        <tr r="C104" s="4"/>
      </tp>
      <tp t="s">
        <v>113.24</v>
        <stp/>
        <stp>LAST</stp>
        <stp>COR</stp>
        <tr r="C230" s="4"/>
      </tp>
      <tp t="s">
        <v>22.69</v>
        <stp/>
        <stp>LAST</stp>
        <stp>CLI</stp>
        <tr r="C112" s="4"/>
      </tp>
      <tp t="s">
        <v>1.10</v>
        <stp/>
        <stp>LAST</stp>
        <stp>CBL</stp>
        <tr r="C165" s="4"/>
      </tp>
      <tp t="s">
        <v>142.00</v>
        <stp/>
        <stp>LAST</stp>
        <stp>CCI</stp>
        <tr r="C245" s="4"/>
      </tp>
      <tp t="s">
        <v>2.86</v>
        <stp/>
        <stp>LAST</stp>
        <stp>CDR</stp>
        <tr r="C166" s="4"/>
      </tp>
      <tp t="s">
        <v>+2.83%</v>
        <stp/>
        <stp>PERCENT_CHANGE</stp>
        <stp>OHI</stp>
        <tr r="D53" s="4"/>
      </tp>
      <tp t="s">
        <v>-1.01%</v>
        <stp/>
        <stp>PERCENT_CHANGE</stp>
        <stp>OLP</stp>
        <tr r="D13" s="4"/>
      </tp>
      <tp t="s">
        <v>+2.39%</v>
        <stp/>
        <stp>PERCENT_CHANGE</stp>
        <stp>OFC</stp>
        <tr r="D116" s="4"/>
      </tp>
      <tp t="s">
        <v>+0.30%</v>
        <stp/>
        <stp>PERCENT_CHANGE</stp>
        <stp>OPI</stp>
        <tr r="D110" s="4"/>
      </tp>
      <tp t="s">
        <v>+2.22%</v>
        <stp/>
        <stp>PERCENT_CHANGE</stp>
        <stp>OUT</stp>
        <tr r="D228" s="4"/>
      </tp>
      <tp t="s">
        <v>16 M</v>
        <stp/>
        <stp>MARKET_CAP</stp>
        <stp>MDRR</stp>
        <tr r="F3" s="4"/>
      </tp>
      <tp t="s">
        <v>133 M</v>
        <stp/>
        <stp>MARKET_CAP</stp>
        <stp>CDOR</stp>
        <tr r="F59" s="4"/>
      </tp>
      <tp t="s">
        <v>4,025,775</v>
        <stp/>
        <stp>VOLUME</stp>
        <stp>CBL</stp>
        <tr r="E165" s="4"/>
      </tp>
      <tp t="s">
        <v>0.00%</v>
        <stp/>
        <stp>PERCENT_CHANGE</stp>
        <stp>LHO</stp>
        <tr r="D74" s="4"/>
      </tp>
      <tp t="s">
        <v>3,225,945</v>
        <stp/>
        <stp>VOLUME</stp>
        <stp>CCI</stp>
        <tr r="E245" s="4"/>
      </tp>
      <tp t="s">
        <v>1,746,839</v>
        <stp/>
        <stp>VOLUME</stp>
        <stp>CDR</stp>
        <tr r="E166" s="4"/>
      </tp>
      <tp t="s">
        <v>2,390,490</v>
        <stp/>
        <stp>VOLUME</stp>
        <stp>CIO</stp>
        <tr r="E104" s="4"/>
      </tp>
      <tp t="s">
        <v>2,955,088</v>
        <stp/>
        <stp>VOLUME</stp>
        <stp>CLI</stp>
        <tr r="E112" s="4"/>
      </tp>
      <tp>
        <v>743.18600000000004</v>
        <stp/>
        <stp>VOLUME</stp>
        <stp>COR</stp>
        <tr r="E230" s="4"/>
      </tp>
      <tp t="s">
        <v>1,490,972</v>
        <stp/>
        <stp>VOLUME</stp>
        <stp>CPT</stp>
        <tr r="E153" s="4"/>
      </tp>
      <tp t="s">
        <v>+0.94%</v>
        <stp/>
        <stp>PERCENT_CHANGE</stp>
        <stp>LXP</stp>
        <tr r="D23" s="4"/>
      </tp>
      <tp t="s">
        <v>0.00%</v>
        <stp/>
        <stp>YIELD</stp>
        <stp>NYRT</stp>
        <tr r="G101" s="4"/>
      </tp>
      <tp>
        <v>425.19799999999998</v>
        <stp/>
        <stp>VOLUME</stp>
        <stp>CTT</stp>
        <tr r="E217" s="4"/>
      </tp>
      <tp t="s">
        <v>2,875,975</v>
        <stp/>
        <stp>VOLUME</stp>
        <stp>CUZ</stp>
        <tr r="E119" s="4"/>
      </tp>
      <tp t="s">
        <v>3,124,571</v>
        <stp/>
        <stp>VOLUME</stp>
        <stp>CXW</stp>
        <tr r="E227" s="4"/>
      </tp>
      <tp>
        <v>850.41499999999996</v>
        <stp/>
        <stp>VOLUME</stp>
        <stp>CXP</stp>
        <tr r="E113" s="4"/>
      </tp>
      <tp t="s">
        <v>+0.55%</v>
        <stp/>
        <stp>PERCENT_CHANGE</stp>
        <stp>LSI</stp>
        <tr r="D231" s="4"/>
      </tp>
      <tp t="s">
        <v>+0.83%</v>
        <stp/>
        <stp>PERCENT_CHANGE</stp>
        <stp>LPT</stp>
        <tr r="D31" s="4"/>
      </tp>
      <tp t="s">
        <v>+0.47%</v>
        <stp/>
        <stp>PERCENT_CHANGE</stp>
        <stp>LTC</stp>
        <tr r="D42" s="4"/>
      </tp>
      <tp t="s">
        <v>14.3277</v>
        <stp/>
        <stp>LAST</stp>
        <stp>MNARF</stp>
        <tr r="C136" s="4"/>
      </tp>
      <tp t="s">
        <v>672 M</v>
        <stp/>
        <stp>MARKET_CAP</stp>
        <stp>RESI</stp>
        <tr r="F139" s="4"/>
      </tp>
      <tp t="s">
        <v>5,001 M</v>
        <stp/>
        <stp>MARKET_CAP</stp>
        <stp>REXR</stp>
        <tr r="F94" s="4"/>
      </tp>
      <tp t="s">
        <v>N/A</v>
        <stp/>
        <stp>MARKET_CAP</stp>
        <stp>FCE/A</stp>
        <tr r="F30" s="4"/>
      </tp>
      <tp t="s">
        <v>33 M</v>
        <stp/>
        <stp>MARKET_CAP</stp>
        <stp>SELF</stp>
        <tr r="F212" s="4"/>
      </tp>
      <tp t="s">
        <v>32,626 M</v>
        <stp/>
        <stp>MARKET_CAP</stp>
        <stp>WELL</stp>
        <tr r="F56" s="4"/>
      </tp>
      <tp t="s">
        <v>159.24</v>
        <stp/>
        <stp>LAST</stp>
        <stp>ARE</stp>
        <tr r="C128" s="4"/>
      </tp>
      <tp t="s">
        <v>208.01</v>
        <stp/>
        <stp>LAST</stp>
        <stp>AVB</stp>
        <tr r="C160" s="4"/>
      </tp>
      <tp t="s">
        <v>26.17</v>
        <stp/>
        <stp>LAST</stp>
        <stp>AKR</stp>
        <tr r="C188" s="4"/>
      </tp>
      <tp t="s">
        <v>2.79</v>
        <stp/>
        <stp>LAST</stp>
        <stp>AHT</stp>
        <tr r="C63" s="4"/>
      </tp>
      <tp t="s">
        <v>18.33</v>
        <stp/>
        <stp>LAST</stp>
        <stp>AHH</stp>
        <tr r="C15" s="4"/>
      </tp>
      <tp t="s">
        <v>50.71</v>
        <stp/>
        <stp>LAST</stp>
        <stp>AIV</stp>
        <tr r="C152" s="4"/>
      </tp>
      <tp t="s">
        <v>325.56</v>
        <stp/>
        <stp>LAST</stp>
        <stp>ALX</stp>
        <tr r="C184" s="4"/>
      </tp>
      <tp t="s">
        <v>227.74</v>
        <stp/>
        <stp>LAST</stp>
        <stp>AMT</stp>
        <tr r="C247" s="4"/>
      </tp>
      <tp t="s">
        <v>25.90</v>
        <stp/>
        <stp>LAST</stp>
        <stp>AMH</stp>
        <tr r="C151" s="4"/>
      </tp>
      <tp t="s">
        <v>46.20</v>
        <stp/>
        <stp>LAST</stp>
        <stp>ACC</stp>
        <tr r="C150" s="4"/>
      </tp>
      <tp t="s">
        <v>44.95</v>
        <stp/>
        <stp>LAST</stp>
        <stp>AAT</stp>
        <tr r="C25" s="4"/>
      </tp>
      <tp t="s">
        <v>68.29</v>
        <stp/>
        <stp>LAST</stp>
        <stp>ADC</stp>
        <tr r="C191" s="4"/>
      </tp>
      <tp t="s">
        <v>+0.62%</v>
        <stp/>
        <stp>PERCENT_CHANGE</stp>
        <stp>MNR</stp>
        <tr r="D89" s="4"/>
      </tp>
      <tp t="s">
        <v>2,762,638</v>
        <stp/>
        <stp>VOLUME</stp>
        <stp>BDN</stp>
        <tr r="E115" s="4"/>
      </tp>
      <tp>
        <v>120.813</v>
        <stp/>
        <stp>VOLUME</stp>
        <stp>BFS</stp>
        <tr r="E179" s="4"/>
      </tp>
      <tp t="s">
        <v>1,396,192</v>
        <stp/>
        <stp>VOLUME</stp>
        <stp>BHR</stp>
        <tr r="E62" s="4"/>
      </tp>
      <tp t="s">
        <v>+0.57%</v>
        <stp/>
        <stp>PERCENT_CHANGE</stp>
        <stp>MAA</stp>
        <tr r="D157" s="4"/>
      </tp>
      <tp t="s">
        <v>-2.93%</v>
        <stp/>
        <stp>PERCENT_CHANGE</stp>
        <stp>MAC</stp>
        <tr r="D200" s="4"/>
      </tp>
      <tp t="s">
        <v>-0.59%</v>
        <stp/>
        <stp>PERCENT_CHANGE</stp>
        <stp>MGP</stp>
        <tr r="D80" s="4"/>
      </tp>
      <tp t="s">
        <v>3,977,040</v>
        <stp/>
        <stp>VOLUME</stp>
        <stp>BPR</stp>
        <tr r="E208" s="4"/>
      </tp>
      <tp t="s">
        <v>3,526,934</v>
        <stp/>
        <stp>VOLUME</stp>
        <stp>BRX</stp>
        <tr r="E199" s="4"/>
      </tp>
      <tp>
        <v>124.086</v>
        <stp/>
        <stp>VOLUME</stp>
        <stp>BRT</stp>
        <tr r="E133" s="4"/>
      </tp>
      <tp>
        <v>908.625</v>
        <stp/>
        <stp>VOLUME</stp>
        <stp>BRG</stp>
        <tr r="E135" s="4"/>
      </tp>
      <tp t="s">
        <v>2.87%</v>
        <stp/>
        <stp>YIELD</stp>
        <stp>NXRT</stp>
        <tr r="G142" s="4"/>
      </tp>
      <tp t="s">
        <v>0.00%</v>
        <stp/>
        <stp>PERCENT_CHANGE</stp>
        <stp>MRT</stp>
        <tr r="D36" s="4"/>
      </tp>
      <tp t="s">
        <v>1,230,822</v>
        <stp/>
        <stp>VOLUME</stp>
        <stp>BXP</stp>
        <tr r="E129" s="4"/>
      </tp>
      <tp t="s">
        <v>+1.77%</v>
        <stp/>
        <stp>PERCENT_CHANGE</stp>
        <stp>MPW</stp>
        <tr r="D51" s="4"/>
      </tp>
      <tp t="s">
        <v>1,243 M</v>
        <stp/>
        <stp>MARKET_CAP</stp>
        <stp>ARESF</stp>
        <tr r="F17" s="4"/>
      </tp>
      <tp t="s">
        <v>488 M</v>
        <stp/>
        <stp>MARKET_CAP</stp>
        <stp>TUERF</stp>
        <tr r="F102" s="4"/>
      </tp>
      <tp t="s">
        <v>1,348 M</v>
        <stp/>
        <stp>MARKET_CAP</stp>
        <stp>DREUF</stp>
        <tr r="F87" s="4"/>
      </tp>
      <tp t="s">
        <v>1,306 M</v>
        <stp/>
        <stp>MARKET_CAP</stp>
        <stp>DRETF</stp>
        <tr r="F108" s="4"/>
      </tp>
      <tp t="s">
        <v>110 M</v>
        <stp/>
        <stp>MARKET_CAP</stp>
        <stp>FREVS</stp>
        <tr r="F6" s="4"/>
      </tp>
      <tp t="s">
        <v>12.67692</v>
        <stp/>
        <stp>LAST</stp>
        <stp>DUNDF</stp>
        <tr r="C22" s="4"/>
      </tp>
      <tp t="s">
        <v>17.01</v>
        <stp/>
        <stp>LAST</stp>
        <stp>NRE</stp>
        <tr r="C107" s="4"/>
      </tp>
      <tp t="s">
        <v>32.66</v>
        <stp/>
        <stp>LAST</stp>
        <stp>NSA</stp>
        <tr r="C221" s="4"/>
      </tp>
      <tp t="s">
        <v>17.71</v>
        <stp/>
        <stp>52LOW</stp>
        <stp>CTRE</stp>
        <tr r="K44" s="4"/>
      </tp>
      <tp t="s">
        <v>81.45</v>
        <stp/>
        <stp>LAST</stp>
        <stp>NHI</stp>
        <tr r="C46" s="4"/>
      </tp>
      <tp t="s">
        <v>52.27</v>
        <stp/>
        <stp>LAST</stp>
        <stp>NNN</stp>
        <tr r="C205" s="4"/>
      </tp>
      <tp t="s">
        <v>27.35</v>
        <stp/>
        <stp>52LOW</stp>
        <stp>STOR</stp>
        <tr r="K32" s="4"/>
      </tp>
      <tp t="s">
        <v>23.2441</v>
        <stp/>
        <stp>52LOW</stp>
        <stp>STAG</stp>
        <tr r="K93" s="4"/>
      </tp>
      <tp t="s">
        <v>7.84</v>
        <stp/>
        <stp>52LOW</stp>
        <stp>STAR</stp>
        <tr r="K12" s="4"/>
      </tp>
      <tp t="s">
        <v>55.13</v>
        <stp/>
        <stp>52HIGH</stp>
        <stp>QTS</stp>
        <tr r="J225" s="4"/>
      </tp>
      <tp t="s">
        <v>1,228,834</v>
        <stp/>
        <stp>VOLUME</stp>
        <stp>MAA</stp>
        <tr r="E157" s="4"/>
      </tp>
      <tp t="s">
        <v>24,817,096</v>
        <stp/>
        <stp>VOLUME</stp>
        <stp>MAC</stp>
        <tr r="E200" s="4"/>
      </tp>
      <tp t="s">
        <v>-0.88%</v>
        <stp/>
        <stp>PERCENT_CHANGE</stp>
        <stp>BHR</stp>
        <tr r="D62" s="4"/>
      </tp>
      <tp t="s">
        <v>1,664,527</v>
        <stp/>
        <stp>VOLUME</stp>
        <stp>MGP</stp>
        <tr r="E80" s="4"/>
      </tp>
      <tp t="s">
        <v>-0.44%</v>
        <stp/>
        <stp>PERCENT_CHANGE</stp>
        <stp>BFS</stp>
        <tr r="D179" s="4"/>
      </tp>
      <tp>
        <v>801.53899999999999</v>
        <stp/>
        <stp>VOLUME</stp>
        <stp>MNR</stp>
        <tr r="E89" s="4"/>
      </tp>
      <tp t="s">
        <v>+1.42%</v>
        <stp/>
        <stp>PERCENT_CHANGE</stp>
        <stp>BDN</stp>
        <tr r="D115" s="4"/>
      </tp>
      <tp t="s">
        <v>16,244,681</v>
        <stp/>
        <stp>VOLUME</stp>
        <stp>MPW</stp>
        <tr r="E51" s="4"/>
      </tp>
      <tp t="s">
        <v>+0.07%</v>
        <stp/>
        <stp>PERCENT_CHANGE</stp>
        <stp>BXP</stp>
        <tr r="D129" s="4"/>
      </tp>
      <tp>
        <v>0</v>
        <stp/>
        <stp>VOLUME</stp>
        <stp>MRT</stp>
        <tr r="E36" s="4"/>
      </tp>
      <tp t="s">
        <v>+4.77%</v>
        <stp/>
        <stp>PERCENT_CHANGE</stp>
        <stp>BRT</stp>
        <tr r="D133" s="4"/>
      </tp>
      <tp t="s">
        <v>-0.23%</v>
        <stp/>
        <stp>PERCENT_CHANGE</stp>
        <stp>BRX</stp>
        <tr r="D199" s="4"/>
      </tp>
      <tp t="s">
        <v>+2.50%</v>
        <stp/>
        <stp>PERCENT_CHANGE</stp>
        <stp>BRG</stp>
        <tr r="D135" s="4"/>
      </tp>
      <tp t="s">
        <v>-0.22%</v>
        <stp/>
        <stp>PERCENT_CHANGE</stp>
        <stp>BPR</stp>
        <tr r="D208" s="4"/>
      </tp>
      <tp t="s">
        <v>5.251</v>
        <stp/>
        <stp>LAST</stp>
        <stp>AHOTF</stp>
        <tr r="C61" s="4"/>
      </tp>
      <tp t="s">
        <v>20.45</v>
        <stp/>
        <stp>LAST</stp>
        <stp>RIOCF</stp>
        <tr r="C201" s="4"/>
      </tp>
      <tp t="s">
        <v>12.25</v>
        <stp/>
        <stp>LAST</stp>
        <stp>CROMF</stp>
        <tr r="C182" s="4"/>
      </tp>
      <tp t="s">
        <v>92.80</v>
        <stp/>
        <stp>52HIGH</stp>
        <stp>PLD</stp>
        <tr r="J99" s="4"/>
      </tp>
      <tp t="s">
        <v>31.835</v>
        <stp/>
        <stp>LAST</stp>
        <stp>OPI</stp>
        <tr r="C110" s="4"/>
      </tp>
      <tp t="s">
        <v>44.695</v>
        <stp/>
        <stp>52HIGH</stp>
        <stp>PCH</stp>
        <tr r="J224" s="4"/>
      </tp>
      <tp t="s">
        <v>7.925</v>
        <stp/>
        <stp>52HIGH</stp>
        <stp>PEI</stp>
        <tr r="J171" s="4"/>
      </tp>
      <tp t="s">
        <v>34.35</v>
        <stp/>
        <stp>52HIGH</stp>
        <stp>PEB</stp>
        <tr r="J76" s="4"/>
      </tp>
      <tp t="s">
        <v>22.58</v>
        <stp/>
        <stp>52HIGH</stp>
        <stp>PDM</stp>
        <tr r="J114" s="4"/>
      </tp>
      <tp t="s">
        <v>26.76</v>
        <stp/>
        <stp>LAST</stp>
        <stp>OUT</stp>
        <tr r="C228" s="4"/>
      </tp>
      <tp t="s">
        <v>42.53</v>
        <stp/>
        <stp>LAST</stp>
        <stp>OHI</stp>
        <tr r="C53" s="4"/>
      </tp>
      <tp t="s">
        <v>27.38</v>
        <stp/>
        <stp>LAST</stp>
        <stp>OLP</stp>
        <tr r="C13" s="4"/>
      </tp>
      <tp t="s">
        <v>266.76</v>
        <stp/>
        <stp>52HIGH</stp>
        <stp>PSA</stp>
        <tr r="J243" s="4"/>
      </tp>
      <tp t="s">
        <v>192.13</v>
        <stp/>
        <stp>52HIGH</stp>
        <stp>PSB</stp>
        <tr r="J27" s="4"/>
      </tp>
      <tp t="s">
        <v>27.97</v>
        <stp/>
        <stp>52LOW</stp>
        <stp>CUBE</stp>
        <tr r="K233" s="4"/>
      </tp>
      <tp t="s">
        <v>29.51</v>
        <stp/>
        <stp>LAST</stp>
        <stp>OFC</stp>
        <tr r="C116" s="4"/>
      </tp>
      <tp t="s">
        <v>1.01%</v>
        <stp/>
        <stp>YIELD</stp>
        <stp>RVEN</stp>
        <tr r="G130" s="4"/>
      </tp>
      <tp t="s">
        <v>+2.09%</v>
        <stp/>
        <stp>PERCENT_CHANGE</stp>
        <stp>CIO</stp>
        <tr r="D104" s="4"/>
      </tp>
      <tp t="s">
        <v>-0.33%</v>
        <stp/>
        <stp>PERCENT_CHANGE</stp>
        <stp>COR</stp>
        <tr r="D230" s="4"/>
      </tp>
      <tp t="s">
        <v>+8.67%</v>
        <stp/>
        <stp>PERCENT_CHANGE</stp>
        <stp>CLI</stp>
        <tr r="D112" s="4"/>
      </tp>
      <tp t="s">
        <v>N/A</v>
        <stp/>
        <stp>VOLUME</stp>
        <stp>LHO</stp>
        <tr r="E74" s="4"/>
      </tp>
      <tp t="s">
        <v>+2.80%</v>
        <stp/>
        <stp>PERCENT_CHANGE</stp>
        <stp>CBL</stp>
        <tr r="D165" s="4"/>
      </tp>
      <tp t="s">
        <v>+1.49%</v>
        <stp/>
        <stp>PERCENT_CHANGE</stp>
        <stp>CCI</stp>
        <tr r="D245" s="4"/>
      </tp>
      <tp t="s">
        <v>+3.62%</v>
        <stp/>
        <stp>PERCENT_CHANGE</stp>
        <stp>CDR</stp>
        <tr r="D166" s="4"/>
      </tp>
      <tp t="s">
        <v>2,132,641</v>
        <stp/>
        <stp>VOLUME</stp>
        <stp>LPT</stp>
        <tr r="E31" s="4"/>
      </tp>
      <tp t="s">
        <v>N/A</v>
        <stp/>
        <stp>YIELD</stp>
        <stp>BVWN</stp>
        <tr r="G82" s="4"/>
      </tp>
      <tp t="s">
        <v>+0.34%</v>
        <stp/>
        <stp>PERCENT_CHANGE</stp>
        <stp>CXP</stp>
        <tr r="D113" s="4"/>
      </tp>
      <tp t="s">
        <v>+2.11%</v>
        <stp/>
        <stp>PERCENT_CHANGE</stp>
        <stp>CXW</stp>
        <tr r="D227" s="4"/>
      </tp>
      <tp>
        <v>680.23099999999999</v>
        <stp/>
        <stp>VOLUME</stp>
        <stp>LSI</stp>
        <tr r="E231" s="4"/>
      </tp>
      <tp>
        <v>530.09100000000001</v>
        <stp/>
        <stp>VOLUME</stp>
        <stp>LTC</stp>
        <tr r="E42" s="4"/>
      </tp>
      <tp t="s">
        <v>8,111,107</v>
        <stp/>
        <stp>VOLUME</stp>
        <stp>LXP</stp>
        <tr r="E23" s="4"/>
      </tp>
      <tp t="s">
        <v>+0.33%</v>
        <stp/>
        <stp>PERCENT_CHANGE</stp>
        <stp>CPT</stp>
        <tr r="D153" s="4"/>
      </tp>
      <tp t="s">
        <v>-0.35%</v>
        <stp/>
        <stp>PERCENT_CHANGE</stp>
        <stp>CTT</stp>
        <tr r="D217" s="4"/>
      </tp>
      <tp t="s">
        <v>+1.74%</v>
        <stp/>
        <stp>PERCENT_CHANGE</stp>
        <stp>CUZ</stp>
        <tr r="D119" s="4"/>
      </tp>
      <tp t="s">
        <v>1,713 M</v>
        <stp/>
        <stp>MARKET_CAP</stp>
        <stp>CHSP</stp>
        <tr r="F69" s="4"/>
      </tp>
      <tp t="s">
        <v>8.04</v>
        <stp/>
        <stp>LAST</stp>
        <stp>BTLCY</stp>
        <tr r="C203" s="4"/>
      </tp>
      <tp t="s">
        <v>888 M</v>
        <stp/>
        <stp>MARKET_CAP</stp>
        <stp>CHCT</stp>
        <tr r="F39" s="4"/>
      </tp>
      <tp t="s">
        <v>7.85</v>
        <stp/>
        <stp>LAST</stp>
        <stp>BRLAF</stp>
        <tr r="C202" s="4"/>
      </tp>
      <tp t="s">
        <v>10.6624</v>
        <stp/>
        <stp>LAST</stp>
        <stp>CMLEF</stp>
        <tr r="C19" s="4"/>
      </tp>
      <tp t="s">
        <v>19 M</v>
        <stp/>
        <stp>MARKET_CAP</stp>
        <stp>WHLR</stp>
        <tr r="F163" s="4"/>
      </tp>
      <tp t="s">
        <v>15.4912</v>
        <stp/>
        <stp>52HIGH</stp>
        <stp>SHO</stp>
        <tr r="J73" s="4"/>
      </tp>
      <tp t="s">
        <v>10.70</v>
        <stp/>
        <stp>LAST</stp>
        <stp>LXP</stp>
        <tr r="C23" s="4"/>
      </tp>
      <tp t="s">
        <v>23.14</v>
        <stp/>
        <stp>52HIGH</stp>
        <stp>SKT</stp>
        <tr r="J183" s="4"/>
      </tp>
      <tp t="s">
        <v>93.91</v>
        <stp/>
        <stp>52HIGH</stp>
        <stp>SLG</stp>
        <tr r="J125" s="4"/>
      </tp>
      <tp t="s">
        <v>14.31</v>
        <stp/>
        <stp>52HIGH</stp>
        <stp>SNH</stp>
        <tr r="J43" s="4"/>
      </tp>
      <tp t="s">
        <v>8.11</v>
        <stp/>
        <stp>52HIGH</stp>
        <stp>SNR</stp>
        <tr r="J38" s="4"/>
      </tp>
      <tp t="s">
        <v>107.32</v>
        <stp/>
        <stp>LAST</stp>
        <stp>LSI</stp>
        <tr r="C231" s="4"/>
      </tp>
      <tp t="s">
        <v>59.64</v>
        <stp/>
        <stp>LAST</stp>
        <stp>LPT</stp>
        <tr r="C31" s="4"/>
      </tp>
      <tp t="s">
        <v>44.55</v>
        <stp/>
        <stp>LAST</stp>
        <stp>LTC</stp>
        <tr r="C42" s="4"/>
      </tp>
      <tp t="s">
        <v>N/A</v>
        <stp/>
        <stp>52LOW</stp>
        <stp>BVWN</stp>
        <tr r="K82" s="4"/>
      </tp>
      <tp t="s">
        <v>32.06</v>
        <stp/>
        <stp>LAST</stp>
        <stp>LHO</stp>
        <tr r="C74" s="4"/>
      </tp>
      <tp t="s">
        <v>186.44</v>
        <stp/>
        <stp>52HIGH</stp>
        <stp>SPG</stp>
        <tr r="J210" s="4"/>
      </tp>
      <tp t="s">
        <v>47.11</v>
        <stp/>
        <stp>52HIGH</stp>
        <stp>SRG</stp>
        <tr r="J190" s="4"/>
      </tp>
      <tp t="s">
        <v>53.23</v>
        <stp/>
        <stp>52HIGH</stp>
        <stp>SRC</stp>
        <tr r="J197" s="4"/>
      </tp>
      <tp t="s">
        <v>166.32</v>
        <stp/>
        <stp>52HIGH</stp>
        <stp>SUI</stp>
        <tr r="J155" s="4"/>
      </tp>
      <tp t="s">
        <v>2.59</v>
        <stp/>
        <stp>52LOW</stp>
        <stp>RVEN</stp>
        <tr r="K130" s="4"/>
      </tp>
      <tp t="s">
        <v>4.17%</v>
        <stp/>
        <stp>YIELD</stp>
        <stp>CUBE</stp>
        <tr r="G233" s="4"/>
      </tp>
      <tp t="s">
        <v>2,348,377</v>
        <stp/>
        <stp>VOLUME</stp>
        <stp>OFC</stp>
        <tr r="E116" s="4"/>
      </tp>
      <tp t="s">
        <v>4,900,325</v>
        <stp/>
        <stp>VOLUME</stp>
        <stp>OHI</stp>
        <tr r="E53" s="4"/>
      </tp>
      <tp>
        <v>165.25200000000001</v>
        <stp/>
        <stp>VOLUME</stp>
        <stp>OLP</stp>
        <tr r="E13" s="4"/>
      </tp>
      <tp t="s">
        <v>1,291,958</v>
        <stp/>
        <stp>VOLUME</stp>
        <stp>OPI</stp>
        <tr r="E110" s="4"/>
      </tp>
      <tp t="s">
        <v>1,600,295</v>
        <stp/>
        <stp>VOLUME</stp>
        <stp>OUT</stp>
        <tr r="E228" s="4"/>
      </tp>
      <tp t="s">
        <v>1,398 M</v>
        <stp/>
        <stp>MARKET_CAP</stp>
        <stp>NWHUF</stp>
        <tr r="F40" s="4"/>
      </tp>
      <tp t="s">
        <v>14.51639</v>
        <stp/>
        <stp>LAST</stp>
        <stp>KMMPF</stp>
        <tr r="C145" s="4"/>
      </tp>
      <tp t="s">
        <v>841 M</v>
        <stp/>
        <stp>MARKET_CAP</stp>
        <stp>IIPR</stp>
        <tr r="F85" s="4"/>
      </tp>
      <tp t="s">
        <v>2,636 M</v>
        <stp/>
        <stp>MARKET_CAP</stp>
        <stp>SITC</stp>
        <tr r="F189" s="4"/>
      </tp>
      <tp t="s">
        <v>5.09</v>
        <stp/>
        <stp>LAST</stp>
        <stp>FRMUF</stp>
        <tr r="C5" s="4"/>
      </tp>
      <tp t="s">
        <v>9.3821</v>
        <stp/>
        <stp>LAST</stp>
        <stp>SMMCF</stp>
        <tr r="C86" s="4"/>
      </tp>
      <tp t="s">
        <v>11,691 M</v>
        <stp/>
        <stp>MARKET_CAP</stp>
        <stp>VICI</stp>
        <tr r="F238" s="4"/>
      </tp>
      <tp t="s">
        <v>929 M</v>
        <stp/>
        <stp>MARKET_CAP</stp>
        <stp>HIFR</stp>
        <tr r="F220" s="4"/>
      </tp>
      <tp t="s">
        <v>1,603 M</v>
        <stp/>
        <stp>MARKET_CAP</stp>
        <stp>TIER</stp>
        <tr r="F111" s="4"/>
      </tp>
      <tp t="s">
        <v>91.57</v>
        <stp/>
        <stp>52HIGH</stp>
        <stp>RHP</stp>
        <tr r="J78" s="4"/>
      </tp>
      <tp t="s">
        <v>19.75</v>
        <stp/>
        <stp>52HIGH</stp>
        <stp>RLJ</stp>
        <tr r="J72" s="4"/>
      </tp>
      <tp t="s">
        <v>11.03</v>
        <stp/>
        <stp>LAST</stp>
        <stp>MRT</stp>
        <tr r="C36" s="4"/>
      </tp>
      <tp t="s">
        <v>20.70</v>
        <stp/>
        <stp>LAST</stp>
        <stp>MPW</stp>
        <tr r="C51" s="4"/>
      </tp>
      <tp t="s">
        <v>70.26</v>
        <stp/>
        <stp>52HIGH</stp>
        <stp>REG</stp>
        <tr r="J207" s="4"/>
      </tp>
      <tp t="s">
        <v>32.92</v>
        <stp/>
        <stp>52HIGH</stp>
        <stp>RYN</stp>
        <tr r="J229" s="4"/>
      </tp>
      <tp t="s">
        <v>14.69</v>
        <stp/>
        <stp>LAST</stp>
        <stp>MNR</stp>
        <tr r="C89" s="4"/>
      </tp>
      <tp t="s">
        <v>14.89</v>
        <stp/>
        <stp>52HIGH</stp>
        <stp>RPT</stp>
        <tr r="J176" s="4"/>
      </tp>
      <tp t="s">
        <v>26.47</v>
        <stp/>
        <stp>LAST</stp>
        <stp>MAC</stp>
        <tr r="C200" s="4"/>
      </tp>
      <tp t="s">
        <v>130.06</v>
        <stp/>
        <stp>LAST</stp>
        <stp>MAA</stp>
        <tr r="C157" s="4"/>
      </tp>
      <tp t="s">
        <v>30.56</v>
        <stp/>
        <stp>LAST</stp>
        <stp>MGP</stp>
        <tr r="C80" s="4"/>
      </tp>
      <tp t="s">
        <v>38.85</v>
        <stp/>
        <stp>52HIGH</stp>
        <stp>RVI</stp>
        <tr r="J172" s="4"/>
      </tp>
      <tp t="s">
        <v>+0.42%</v>
        <stp/>
        <stp>PERCENT_CHANGE</stp>
        <stp>AKR</stp>
        <tr r="D188" s="4"/>
      </tp>
      <tp t="s">
        <v>+1.45%</v>
        <stp/>
        <stp>PERCENT_CHANGE</stp>
        <stp>AHT</stp>
        <tr r="D63" s="4"/>
      </tp>
      <tp t="s">
        <v>-0.43%</v>
        <stp/>
        <stp>PERCENT_CHANGE</stp>
        <stp>AHH</stp>
        <tr r="D15" s="4"/>
      </tp>
      <tp t="s">
        <v>0.00%</v>
        <stp/>
        <stp>PERCENT_CHANGE</stp>
        <stp>AIV</stp>
        <tr r="D152" s="4"/>
      </tp>
      <tp t="s">
        <v>+1.09%</v>
        <stp/>
        <stp>PERCENT_CHANGE</stp>
        <stp>ALX</stp>
        <tr r="D184" s="4"/>
      </tp>
      <tp t="s">
        <v>2.95%</v>
        <stp/>
        <stp>YIELD</stp>
        <stp>STAR</stp>
        <tr r="G12" s="4"/>
      </tp>
      <tp t="s">
        <v>4.55%</v>
        <stp/>
        <stp>YIELD</stp>
        <stp>STAG</stp>
        <tr r="G93" s="4"/>
      </tp>
      <tp t="s">
        <v>+1.58%</v>
        <stp/>
        <stp>PERCENT_CHANGE</stp>
        <stp>AMT</stp>
        <tr r="D247" s="4"/>
      </tp>
      <tp t="s">
        <v>+1.01%</v>
        <stp/>
        <stp>PERCENT_CHANGE</stp>
        <stp>AMH</stp>
        <tr r="D151" s="4"/>
      </tp>
      <tp>
        <v>487.91699999999997</v>
        <stp/>
        <stp>VOLUME</stp>
        <stp>NHI</stp>
        <tr r="E46" s="4"/>
      </tp>
      <tp t="s">
        <v>3.77%</v>
        <stp/>
        <stp>YIELD</stp>
        <stp>STOR</stp>
        <tr r="G32" s="4"/>
      </tp>
      <tp t="s">
        <v>+0.26%</v>
        <stp/>
        <stp>PERCENT_CHANGE</stp>
        <stp>ACC</stp>
        <tr r="D150" s="4"/>
      </tp>
      <tp t="s">
        <v>+0.13%</v>
        <stp/>
        <stp>PERCENT_CHANGE</stp>
        <stp>AAT</stp>
        <tr r="D25" s="4"/>
      </tp>
      <tp t="s">
        <v>-0.41%</v>
        <stp/>
        <stp>PERCENT_CHANGE</stp>
        <stp>ADC</stp>
        <tr r="D191" s="4"/>
      </tp>
      <tp t="s">
        <v>2,915,053</v>
        <stp/>
        <stp>VOLUME</stp>
        <stp>NNN</stp>
        <tr r="E205" s="4"/>
      </tp>
      <tp>
        <v>786.29100000000005</v>
        <stp/>
        <stp>VOLUME</stp>
        <stp>NRE</stp>
        <tr r="E107" s="4"/>
      </tp>
      <tp t="s">
        <v>1,217,542</v>
        <stp/>
        <stp>VOLUME</stp>
        <stp>NSA</stp>
        <tr r="E221" s="4"/>
      </tp>
      <tp t="s">
        <v>4.38%</v>
        <stp/>
        <stp>YIELD</stp>
        <stp>CTRE</stp>
        <tr r="G44" s="4"/>
      </tp>
      <tp t="s">
        <v>-0.36%</v>
        <stp/>
        <stp>PERCENT_CHANGE</stp>
        <stp>ARE</stp>
        <tr r="D128" s="4"/>
      </tp>
      <tp t="s">
        <v>+0.13%</v>
        <stp/>
        <stp>PERCENT_CHANGE</stp>
        <stp>AVB</stp>
        <tr r="D160" s="4"/>
      </tp>
      <tp t="s">
        <v>15,865 M</v>
        <stp/>
        <stp>MARKET_CAP</stp>
        <stp>INVH</stp>
        <tr r="F158" s="4"/>
      </tp>
      <tp t="s">
        <v>1,684 M</v>
        <stp/>
        <stp>MARKET_CAP</stp>
        <stp>ENTR</stp>
        <tr r="F18" s="4"/>
      </tp>
      <tp t="s">
        <v>1,595 M</v>
        <stp/>
        <stp>MARKET_CAP</stp>
        <stp>UNIT</stp>
        <tr r="F222" s="4"/>
      </tp>
      <tp t="s">
        <v>123.84</v>
        <stp/>
        <stp>52HIGH</stp>
        <stp>UHT</stp>
        <tr r="J41" s="4"/>
      </tp>
      <tp t="s">
        <v>16.32</v>
        <stp/>
        <stp>52HIGH</stp>
        <stp>UMH</stp>
        <tr r="J138" s="4"/>
      </tp>
      <tp t="s">
        <v>24.84</v>
        <stp/>
        <stp>52HIGH</stp>
        <stp>UBA</stp>
        <tr r="J174" s="4"/>
      </tp>
      <tp t="s">
        <v>19.64</v>
        <stp/>
        <stp>52HIGH</stp>
        <stp>UBP</stp>
        <tr r="J173" s="4"/>
      </tp>
      <tp t="s">
        <v>13.27</v>
        <stp/>
        <stp>52LOW</stp>
        <stp>EPRT</stp>
        <tr r="K16" s="4"/>
      </tp>
      <tp t="s">
        <v>50.61</v>
        <stp/>
        <stp>52HIGH</stp>
        <stp>UDR</stp>
        <tr r="J156" s="4"/>
      </tp>
      <tp t="s">
        <v>12.81</v>
        <stp/>
        <stp>52LOW</stp>
        <stp>APTS</stp>
        <tr r="K141" s="4"/>
      </tp>
      <tp t="s">
        <v>13.81</v>
        <stp/>
        <stp>52LOW</stp>
        <stp>APLE</stp>
        <tr r="K75" s="4"/>
      </tp>
      <tp t="s">
        <v>7.25</v>
        <stp/>
        <stp>52LOW</stp>
        <stp>CPLG</stp>
        <tr r="K65" s="4"/>
      </tp>
      <tp t="s">
        <v>10.575</v>
        <stp/>
        <stp>52LOW</stp>
        <stp>RPAI</stp>
        <tr r="K192" s="4"/>
      </tp>
      <tp>
        <v>2.4460000000000002</v>
        <stp/>
        <stp>VOLUME</stp>
        <stp>IHT</stp>
        <tr r="E57" s="4"/>
      </tp>
      <tp t="s">
        <v>2,213,434</v>
        <stp/>
        <stp>VOLUME</stp>
        <stp>INN</stp>
        <tr r="E67" s="4"/>
      </tp>
      <tp t="s">
        <v>1,887,139</v>
        <stp/>
        <stp>VOLUME</stp>
        <stp>IRT</stp>
        <tr r="E143" s="4"/>
      </tp>
      <tp t="s">
        <v>3,250,973</v>
        <stp/>
        <stp>VOLUME</stp>
        <stp>IRM</stp>
        <tr r="E237" s="4"/>
      </tp>
      <tp t="s">
        <v>3.05%</v>
        <stp/>
        <stp>YIELD</stp>
        <stp>ESRT</stp>
        <tr r="G28" s="4"/>
      </tp>
      <tp t="s">
        <v>-0.51%</v>
        <stp/>
        <stp>PERCENT_CHANGE</stp>
        <stp>FRT</stp>
        <tr r="D206" s="4"/>
      </tp>
      <tp t="s">
        <v>-0.47%</v>
        <stp/>
        <stp>PERCENT_CHANGE</stp>
        <stp>FSP</stp>
        <tr r="D105" s="4"/>
      </tp>
      <tp t="s">
        <v>+0.91%</v>
        <stp/>
        <stp>PERCENT_CHANGE</stp>
        <stp>FPI</stp>
        <tr r="D214" s="4"/>
      </tp>
      <tp t="s">
        <v>+3.23%</v>
        <stp/>
        <stp>PERCENT_CHANGE</stp>
        <stp>FPH</stp>
        <tr r="D246" s="4"/>
      </tp>
      <tp t="s">
        <v>2,468 M</v>
        <stp/>
        <stp>MARKET_CAP</stp>
        <stp>DUNDF</stp>
        <tr r="F22" s="4"/>
      </tp>
      <tp t="s">
        <v>601 M</v>
        <stp/>
        <stp>MARKET_CAP</stp>
        <stp>CORR</stp>
        <tr r="F218" s="4"/>
      </tp>
      <tp t="s">
        <v>94 M</v>
        <stp/>
        <stp>MARKET_CAP</stp>
        <stp>SOHO</stp>
        <tr r="F58" s="4"/>
      </tp>
      <tp t="s">
        <v>2,009 M</v>
        <stp/>
        <stp>MARKET_CAP</stp>
        <stp>ROIC</stp>
        <tr r="F185" s="4"/>
      </tp>
      <tp t="s">
        <v>7,351 M</v>
        <stp/>
        <stp>MARKET_CAP</stp>
        <stp>CONE</stp>
        <tr r="F234" s="4"/>
      </tp>
      <tp t="s">
        <v>725 M</v>
        <stp/>
        <stp>MARKET_CAP</stp>
        <stp>GOOD</stp>
        <tr r="F14" s="4"/>
      </tp>
      <tp t="s">
        <v>6,579 M</v>
        <stp/>
        <stp>MARKET_CAP</stp>
        <stp>COLD</stp>
        <tr r="F97" s="4"/>
      </tp>
      <tp t="s">
        <v>18.85</v>
        <stp/>
        <stp>LAST</stp>
        <stp>KRG</stp>
        <tr r="C181" s="4"/>
      </tp>
      <tp t="s">
        <v>82.77</v>
        <stp/>
        <stp>LAST</stp>
        <stp>KRC</stp>
        <tr r="C126" s="4"/>
      </tp>
      <tp t="s">
        <v>54.50</v>
        <stp/>
        <stp>52HIGH</stp>
        <stp>TCO</stp>
        <tr r="J193" s="4"/>
      </tp>
      <tp t="s">
        <v>335.29</v>
        <stp/>
        <stp>52LOW</stp>
        <stp>EQIX</stp>
        <tr r="K244" s="4"/>
      </tp>
      <tp t="s">
        <v>20.53</v>
        <stp/>
        <stp>LAST</stp>
        <stp>KIM</stp>
        <tr r="C204" s="4"/>
      </tp>
      <tp t="s">
        <v>.0080</v>
        <stp/>
        <stp>52LOW</stp>
        <stp>FQFC</stp>
        <tr r="K213" s="4"/>
      </tp>
      <tp t="s">
        <v>3.82%</v>
        <stp/>
        <stp>YIELD</stp>
        <stp>IRET</stp>
        <tr r="G140" s="4"/>
      </tp>
      <tp t="s">
        <v>1,914,205</v>
        <stp/>
        <stp>VOLUME</stp>
        <stp>HCP</stp>
        <tr r="E54" s="4"/>
      </tp>
      <tp t="s">
        <v>0.00%</v>
        <stp/>
        <stp>PERCENT_CHANGE</stp>
        <stp>GIG</stp>
        <tr r="D8" s="4"/>
      </tp>
      <tp t="s">
        <v>-0.88%</v>
        <stp/>
        <stp>PERCENT_CHANGE</stp>
        <stp>GNL</stp>
        <tr r="D20" s="4"/>
      </tp>
      <tp t="s">
        <v>2.03%</v>
        <stp/>
        <stp>YIELD</stp>
        <stp>TRNO</stp>
        <tr r="G92" s="4"/>
      </tp>
      <tp t="s">
        <v>1,052,648</v>
        <stp/>
        <stp>VOLUME</stp>
        <stp>HIW</stp>
        <tr r="E121" s="4"/>
      </tp>
      <tp>
        <v>1</v>
        <stp/>
        <stp>VOLUME</stp>
        <stp>HMG</stp>
        <tr r="E162" s="4"/>
      </tp>
      <tp t="s">
        <v>+1.29%</v>
        <stp/>
        <stp>PERCENT_CHANGE</stp>
        <stp>GEO</stp>
        <tr r="D226" s="4"/>
      </tp>
      <tp>
        <v>733.98900000000003</v>
        <stp/>
        <stp>VOLUME</stp>
        <stp>HPT</stp>
        <tr r="E77" s="4"/>
      </tp>
      <tp t="s">
        <v>1,688,176</v>
        <stp/>
        <stp>VOLUME</stp>
        <stp>HPP</stp>
        <tr r="E122" s="4"/>
      </tp>
      <tp t="s">
        <v>6.05%</v>
        <stp/>
        <stp>YIELD</stp>
        <stp>MRTI</stp>
        <tr r="G132" s="4"/>
      </tp>
      <tp t="s">
        <v>N/A</v>
        <stp/>
        <stp>PERCENT_CHANGE</stp>
        <stp>GXP</stp>
        <tr r="D50" s="4"/>
      </tp>
      <tp t="s">
        <v>14,734,622</v>
        <stp/>
        <stp>VOLUME</stp>
        <stp>HST</stp>
        <tr r="E81" s="4"/>
      </tp>
      <tp t="s">
        <v>1,795,196</v>
        <stp/>
        <stp>VOLUME</stp>
        <stp>HTA</stp>
        <tr r="E49" s="4"/>
      </tp>
      <tp t="s">
        <v>-0.52%</v>
        <stp/>
        <stp>PERCENT_CHANGE</stp>
        <stp>GTY</stp>
        <tr r="D180" s="4"/>
      </tp>
      <tp t="s">
        <v>6,496 M</v>
        <stp/>
        <stp>MARKET_CAP</stp>
        <stp>RIOCF</stp>
        <tr r="F201" s="4"/>
      </tp>
      <tp t="s">
        <v>4,657,058</v>
        <stp/>
        <stp>VOLUME</stp>
        <stp>O</stp>
        <tr r="E209" s="4"/>
      </tp>
      <tp t="s">
        <v>1,858 M</v>
        <stp/>
        <stp>MARKET_CAP</stp>
        <stp>CROMF</stp>
        <tr r="F182" s="4"/>
      </tp>
      <tp t="s">
        <v>410 M</v>
        <stp/>
        <stp>MARKET_CAP</stp>
        <stp>AHOTF</stp>
        <tr r="F61" s="4"/>
      </tp>
      <tp t="s">
        <v>9,238 M</v>
        <stp/>
        <stp>MARKET_CAP</stp>
        <stp>GLPI</stp>
        <tr r="F236" s="4"/>
      </tp>
      <tp t="s">
        <v>181 M</v>
        <stp/>
        <stp>MARKET_CAP</stp>
        <stp>CLPR</stp>
        <tr r="F134" s="4"/>
      </tp>
      <tp t="s">
        <v>1,390 M</v>
        <stp/>
        <stp>MARKET_CAP</stp>
        <stp>ILPT</stp>
        <tr r="F88" s="4"/>
      </tp>
      <tp t="s">
        <v>9.1199</v>
        <stp/>
        <stp>LAST</stp>
        <stp>NWHUF</stp>
        <tr r="C40" s="4"/>
      </tp>
      <tp t="s">
        <v>249 M</v>
        <stp/>
        <stp>MARKET_CAP</stp>
        <stp>PLYM</stp>
        <tr r="F83" s="4"/>
      </tp>
      <tp t="s">
        <v>866 M</v>
        <stp/>
        <stp>MARKET_CAP</stp>
        <stp>CLDT</stp>
        <tr r="F66" s="4"/>
      </tp>
      <tp t="s">
        <v>1,499 M</v>
        <stp/>
        <stp>MARKET_CAP</stp>
        <stp>ALEX</stp>
        <tr r="F21" s="4"/>
      </tp>
      <tp t="s">
        <v>2,361 M</v>
        <stp/>
        <stp>MARKET_CAP</stp>
        <stp>CLNY</stp>
        <tr r="F26" s="4"/>
      </tp>
      <tp t="s">
        <v>18.71</v>
        <stp/>
        <stp>LAST</stp>
        <stp>HST</stp>
        <tr r="C81" s="4"/>
      </tp>
      <tp t="s">
        <v>24.80</v>
        <stp/>
        <stp>LAST</stp>
        <stp>HPT</stp>
        <tr r="C77" s="4"/>
      </tp>
      <tp t="s">
        <v>36.52</v>
        <stp/>
        <stp>LAST</stp>
        <stp>HPP</stp>
        <tr r="C122" s="4"/>
      </tp>
      <tp t="s">
        <v>102.00</v>
        <stp/>
        <stp>52LOW</stp>
        <stp>MRTI</stp>
        <tr r="K132" s="4"/>
      </tp>
      <tp t="s">
        <v>30.14</v>
        <stp/>
        <stp>LAST</stp>
        <stp>HTA</stp>
        <tr r="C49" s="4"/>
      </tp>
      <tp t="s">
        <v>88.74</v>
        <stp/>
        <stp>52HIGH</stp>
        <stp>WGL</stp>
        <tr r="J148" s="4"/>
      </tp>
      <tp t="s">
        <v>47.68</v>
        <stp/>
        <stp>LAST</stp>
        <stp>HIW</stp>
        <tr r="C121" s="4"/>
      </tp>
      <tp t="s">
        <v>13.33</v>
        <stp/>
        <stp>LAST</stp>
        <stp>HMG</stp>
        <tr r="C162" s="4"/>
      </tp>
      <tp t="s">
        <v>33.52</v>
        <stp/>
        <stp>52LOW</stp>
        <stp>TRNO</stp>
        <tr r="K92" s="4"/>
      </tp>
      <tp t="s">
        <v>32.57</v>
        <stp/>
        <stp>LAST</stp>
        <stp>HCP</stp>
        <tr r="C54" s="4"/>
      </tp>
      <tp t="s">
        <v>5.94</v>
        <stp/>
        <stp>52HIGH</stp>
        <stp>WPG</stp>
        <tr r="J175" s="4"/>
      </tp>
      <tp t="s">
        <v>93.62</v>
        <stp/>
        <stp>52HIGH</stp>
        <stp>WPC</stp>
        <tr r="J35" s="4"/>
      </tp>
      <tp t="s">
        <v>14.65</v>
        <stp/>
        <stp>52HIGH</stp>
        <stp>WSR</stp>
        <tr r="J170" s="4"/>
      </tp>
      <tp t="s">
        <v>32.17</v>
        <stp/>
        <stp>52HIGH</stp>
        <stp>WRI</stp>
        <tr r="J195" s="4"/>
      </tp>
      <tp t="s">
        <v>31.41</v>
        <stp/>
        <stp>52HIGH</stp>
        <stp>WRE</stp>
        <tr r="J24" s="4"/>
      </tp>
      <tp t="s">
        <v>46.30</v>
        <stp/>
        <stp>52LOW</stp>
        <stp>IRET</stp>
        <tr r="K140" s="4"/>
      </tp>
      <tp t="s">
        <v>N/A</v>
        <stp/>
        <stp>YIELD</stp>
        <stp>FQFC</stp>
        <tr r="G213" s="4"/>
      </tp>
      <tp t="s">
        <v>-0.27%</v>
        <stp/>
        <stp>PERCENT_CHANGE</stp>
        <stp>DOC</stp>
        <tr r="D45" s="4"/>
      </tp>
      <tp t="s">
        <v>-0.82%</v>
        <stp/>
        <stp>PERCENT_CHANGE</stp>
        <stp>DLR</stp>
        <tr r="D242" s="4"/>
      </tp>
      <tp t="s">
        <v>5,589,133</v>
        <stp/>
        <stp>VOLUME</stp>
        <stp>KIM</stp>
        <tr r="E204" s="4"/>
      </tp>
      <tp t="s">
        <v>1.70%</v>
        <stp/>
        <stp>YIELD</stp>
        <stp>EQIX</stp>
        <tr r="G244" s="4"/>
      </tp>
      <tp t="s">
        <v>+0.95%</v>
        <stp/>
        <stp>PERCENT_CHANGE</stp>
        <stp>DEA</stp>
        <tr r="D109" s="4"/>
      </tp>
      <tp t="s">
        <v>+0.02%</v>
        <stp/>
        <stp>PERCENT_CHANGE</stp>
        <stp>DEI</stp>
        <tr r="D124" s="4"/>
      </tp>
      <tp t="s">
        <v>2,537,576</v>
        <stp/>
        <stp>VOLUME</stp>
        <stp>KRG</stp>
        <tr r="E181" s="4"/>
      </tp>
      <tp t="s">
        <v>2,863,609</v>
        <stp/>
        <stp>VOLUME</stp>
        <stp>KRC</stp>
        <tr r="E126" s="4"/>
      </tp>
      <tp t="s">
        <v>-0.12%</v>
        <stp/>
        <stp>PERCENT_CHANGE</stp>
        <stp>DRE</stp>
        <tr r="D98" s="4"/>
      </tp>
      <tp t="s">
        <v>-0.62%</v>
        <stp/>
        <stp>PERCENT_CHANGE</stp>
        <stp>DRH</stp>
        <tr r="D70" s="4"/>
      </tp>
      <tp t="s">
        <v>7,274 M</v>
        <stp/>
        <stp>MARKET_CAP</stp>
        <stp>BRLAF</stp>
        <tr r="F202" s="4"/>
      </tp>
      <tp t="s">
        <v>7,450 M</v>
        <stp/>
        <stp>MARKET_CAP</stp>
        <stp>BTLCY</stp>
        <tr r="F203" s="4"/>
      </tp>
      <tp t="s">
        <v>1,941 M</v>
        <stp/>
        <stp>MARKET_CAP</stp>
        <stp>CMLEF</stp>
        <tr r="F19" s="4"/>
      </tp>
      <tp t="s">
        <v>565 M</v>
        <stp/>
        <stp>MARKET_CAP</stp>
        <stp>GMRE</stp>
        <tr r="F37" s="4"/>
      </tp>
      <tp t="s">
        <v>32 M</v>
        <stp/>
        <stp>MARKET_CAP</stp>
        <stp>SMTA</stp>
        <tr r="F167" s="4"/>
      </tp>
      <tp t="s">
        <v>211 M</v>
        <stp/>
        <stp>MARKET_CAP</stp>
        <stp>CMCT</stp>
        <tr r="F106" s="4"/>
      </tp>
      <tp t="s">
        <v>70.54</v>
        <stp/>
        <stp>52HIGH</stp>
        <stp>VNO</stp>
        <tr r="J127" s="4"/>
      </tp>
      <tp t="s">
        <v>95.49</v>
        <stp/>
        <stp>52HIGH</stp>
        <stp>VNQ</stp>
        <tr r="J1" s="4"/>
      </tp>
      <tp t="s">
        <v>14.12</v>
        <stp/>
        <stp>LAST</stp>
        <stp>IRT</stp>
        <tr r="C143" s="4"/>
      </tp>
      <tp t="s">
        <v>31.96</v>
        <stp/>
        <stp>LAST</stp>
        <stp>IRM</stp>
        <tr r="C237" s="4"/>
      </tp>
      <tp t="s">
        <v>12.775</v>
        <stp/>
        <stp>52LOW</stp>
        <stp>ESRT</stp>
        <tr r="K28" s="4"/>
      </tp>
      <tp t="s">
        <v>10.13</v>
        <stp/>
        <stp>52HIGH</stp>
        <stp>VER</stp>
        <tr r="J34" s="4"/>
      </tp>
      <tp t="s">
        <v>1.53</v>
        <stp/>
        <stp>LAST</stp>
        <stp>IHT</stp>
        <tr r="C57" s="4"/>
      </tp>
      <tp t="s">
        <v>12.30</v>
        <stp/>
        <stp>LAST</stp>
        <stp>INN</stp>
        <tr r="C67" s="4"/>
      </tp>
      <tp t="s">
        <v>75.40</v>
        <stp/>
        <stp>52HIGH</stp>
        <stp>VTR</stp>
        <tr r="J55" s="4"/>
      </tp>
      <tp t="s">
        <v>+1.28%</v>
        <stp/>
        <stp>PERCENT_CHANGE</stp>
        <stp>ELS</stp>
        <tr r="D154" s="4"/>
      </tp>
      <tp t="s">
        <v>4.98%</v>
        <stp/>
        <stp>YIELD</stp>
        <stp>RPAI</stp>
        <tr r="G192" s="4"/>
      </tp>
      <tp t="s">
        <v>7.53%</v>
        <stp/>
        <stp>YIELD</stp>
        <stp>CPLG</stp>
        <tr r="G65" s="4"/>
      </tp>
      <tp t="s">
        <v>7.42%</v>
        <stp/>
        <stp>YIELD</stp>
        <stp>APLE</stp>
        <tr r="G75" s="4"/>
      </tp>
      <tp t="s">
        <v>+1.11%</v>
        <stp/>
        <stp>PERCENT_CHANGE</stp>
        <stp>EGP</stp>
        <tr r="D95" s="4"/>
      </tp>
      <tp t="s">
        <v>7.88%</v>
        <stp/>
        <stp>YIELD</stp>
        <stp>APTS</stp>
        <tr r="G141" s="4"/>
      </tp>
      <tp t="s">
        <v>+0.60%</v>
        <stp/>
        <stp>PERCENT_CHANGE</stp>
        <stp>EXR</stp>
        <tr r="D239" s="4"/>
      </tp>
      <tp t="s">
        <v>3.68%</v>
        <stp/>
        <stp>YIELD</stp>
        <stp>EPRT</stp>
        <tr r="G16" s="4"/>
      </tp>
      <tp t="s">
        <v>-0.45%</v>
        <stp/>
        <stp>PERCENT_CHANGE</stp>
        <stp>ESS</stp>
        <tr r="D159" s="4"/>
      </tp>
      <tp t="s">
        <v>+0.14%</v>
        <stp/>
        <stp>PERCENT_CHANGE</stp>
        <stp>EPR</stp>
        <tr r="D232" s="4"/>
      </tp>
      <tp t="s">
        <v>-0.07%</v>
        <stp/>
        <stp>PERCENT_CHANGE</stp>
        <stp>EQR</stp>
        <tr r="D161" s="4"/>
      </tp>
      <tp t="s">
        <v>+1.25%</v>
        <stp/>
        <stp>PERCENT_CHANGE</stp>
        <stp>EQC</stp>
        <tr r="D118" s="4"/>
      </tp>
      <tp t="s">
        <v>1,284 M</v>
        <stp/>
        <stp>MARKET_CAP</stp>
        <stp>SMMCF</stp>
        <tr r="F86" s="4"/>
      </tp>
      <tp t="s">
        <v>1,416 M</v>
        <stp/>
        <stp>MARKET_CAP</stp>
        <stp>KMMPF</stp>
        <tr r="F145" s="4"/>
      </tp>
      <tp t="s">
        <v>156 M</v>
        <stp/>
        <stp>MARKET_CAP</stp>
        <stp>FRMUF</stp>
        <tr r="F5" s="4"/>
      </tp>
      <tp t="s">
        <v>46.46</v>
        <stp/>
        <stp>52LOW</stp>
        <stp>ELS</stp>
        <tr r="K154" s="4"/>
      </tp>
      <tp t="s">
        <v>0.00%</v>
        <stp/>
        <stp>YIELD</stp>
        <stp>LHO</stp>
        <tr r="G74" s="4"/>
      </tp>
      <tp t="s">
        <v>87.69</v>
        <stp/>
        <stp>52LOW</stp>
        <stp>EGP</stp>
        <tr r="K95" s="4"/>
      </tp>
      <tp t="s">
        <v>86.99</v>
        <stp/>
        <stp>52LOW</stp>
        <stp>EXR</stp>
        <tr r="K239" s="4"/>
      </tp>
      <tp t="s">
        <v>3.93%</v>
        <stp/>
        <stp>YIELD</stp>
        <stp>LXP</stp>
        <tr r="G23" s="4"/>
      </tp>
      <tp t="s">
        <v>5.12%</v>
        <stp/>
        <stp>YIELD</stp>
        <stp>LTC</stp>
        <tr r="G42" s="4"/>
      </tp>
      <tp t="s">
        <v>62.75</v>
        <stp/>
        <stp>52LOW</stp>
        <stp>EPR</stp>
        <tr r="K232" s="4"/>
      </tp>
      <tp t="s">
        <v>3.73%</v>
        <stp/>
        <stp>YIELD</stp>
        <stp>LSI</stp>
        <tr r="G231" s="4"/>
      </tp>
      <tp t="s">
        <v>63.17</v>
        <stp/>
        <stp>52LOW</stp>
        <stp>EQR</stp>
        <tr r="K161" s="4"/>
      </tp>
      <tp t="s">
        <v>28.982</v>
        <stp/>
        <stp>52LOW</stp>
        <stp>EQC</stp>
        <tr r="K118" s="4"/>
      </tp>
      <tp t="s">
        <v>235.51</v>
        <stp/>
        <stp>52LOW</stp>
        <stp>ESS</stp>
        <tr r="K159" s="4"/>
      </tp>
      <tp t="s">
        <v>2.75%</v>
        <stp/>
        <stp>YIELD</stp>
        <stp>LPT</stp>
        <tr r="G31" s="4"/>
      </tp>
      <tp t="s">
        <v>10.0681</v>
        <stp/>
        <stp>52HIGH</stp>
        <stp>SMMCF</stp>
        <tr r="J86" s="4"/>
      </tp>
      <tp t="s">
        <v>30.09</v>
        <stp/>
        <stp>52HIGH</stp>
        <stp>TIER</stp>
        <tr r="J111" s="4"/>
      </tp>
      <tp t="s">
        <v>23.34</v>
        <stp/>
        <stp>52HIGH</stp>
        <stp>HIFR</stp>
        <tr r="J220" s="4"/>
      </tp>
      <tp t="s">
        <v>25.54</v>
        <stp/>
        <stp>52HIGH</stp>
        <stp>VICI</stp>
        <tr r="J238" s="4"/>
      </tp>
      <tp t="s">
        <v>5.25</v>
        <stp/>
        <stp>52HIGH</stp>
        <stp>FRMUF</stp>
        <tr r="J5" s="4"/>
      </tp>
      <tp t="s">
        <v>15.51384</v>
        <stp/>
        <stp>52HIGH</stp>
        <stp>KMMPF</stp>
        <tr r="J145" s="4"/>
      </tp>
      <tp t="s">
        <v>15.85</v>
        <stp/>
        <stp>52HIGH</stp>
        <stp>SITC</stp>
        <tr r="J189" s="4"/>
      </tp>
      <tp t="s">
        <v>139.53</v>
        <stp/>
        <stp>52HIGH</stp>
        <stp>IIPR</stp>
        <tr r="J85" s="4"/>
      </tp>
      <tp t="s">
        <v>32.4298</v>
        <stp/>
        <stp>52LOW</stp>
        <stp>APYRF</stp>
        <tr r="K120" s="4"/>
      </tp>
      <tp t="s">
        <v>20.87</v>
        <stp/>
        <stp>52LOW</stp>
        <stp>CWYUF</stp>
        <tr r="K196" s="4"/>
      </tp>
      <tp t="s">
        <v>100.05</v>
        <stp/>
        <stp>52LOW</stp>
        <stp>DLR</stp>
        <tr r="K242" s="4"/>
      </tp>
      <tp t="s">
        <v>4.63%</v>
        <stp/>
        <stp>YIELD</stp>
        <stp>MNR</stp>
        <tr r="G89" s="4"/>
      </tp>
      <tp t="s">
        <v>15.18</v>
        <stp/>
        <stp>52LOW</stp>
        <stp>DOC</stp>
        <tr r="K45" s="4"/>
      </tp>
      <tp t="s">
        <v>6.15%</v>
        <stp/>
        <stp>YIELD</stp>
        <stp>MGP</stp>
        <tr r="G80" s="4"/>
      </tp>
      <tp t="s">
        <v>32.32</v>
        <stp/>
        <stp>52LOW</stp>
        <stp>DEI</stp>
        <tr r="K124" s="4"/>
      </tp>
      <tp t="s">
        <v>15.1638</v>
        <stp/>
        <stp>52LOW</stp>
        <stp>DEA</stp>
        <tr r="K109" s="4"/>
      </tp>
      <tp t="s">
        <v>11.33%</v>
        <stp/>
        <stp>YIELD</stp>
        <stp>MAC</stp>
        <tr r="G200" s="4"/>
      </tp>
      <tp t="s">
        <v>3.08%</v>
        <stp/>
        <stp>YIELD</stp>
        <stp>MAA</stp>
        <tr r="G157" s="4"/>
      </tp>
      <tp t="s">
        <v>7.62%</v>
        <stp/>
        <stp>YIELD</stp>
        <stp>MRT</stp>
        <tr r="G36" s="4"/>
      </tp>
      <tp t="s">
        <v>8.695</v>
        <stp/>
        <stp>52LOW</stp>
        <stp>DRH</stp>
        <tr r="K70" s="4"/>
      </tp>
      <tp t="s">
        <v>24.665</v>
        <stp/>
        <stp>52LOW</stp>
        <stp>DRE</stp>
        <tr r="K98" s="4"/>
      </tp>
      <tp t="s">
        <v>5.02%</v>
        <stp/>
        <stp>YIELD</stp>
        <stp>MPW</stp>
        <tr r="G51" s="4"/>
      </tp>
      <tp t="s">
        <v>2.74</v>
        <stp/>
        <stp>52HIGH</stp>
        <stp>WHLR</stp>
        <tr r="J163" s="4"/>
      </tp>
      <tp t="s">
        <v>10.9501</v>
        <stp/>
        <stp>52HIGH</stp>
        <stp>CMLEF</stp>
        <tr r="J19" s="4"/>
      </tp>
      <tp t="s">
        <v>8.385</v>
        <stp/>
        <stp>52HIGH</stp>
        <stp>BRLAF</stp>
        <tr r="J202" s="4"/>
      </tp>
      <tp t="s">
        <v>8.72</v>
        <stp/>
        <stp>52HIGH</stp>
        <stp>BTLCY</stp>
        <tr r="J203" s="4"/>
      </tp>
      <tp t="s">
        <v>49.17</v>
        <stp/>
        <stp>52HIGH</stp>
        <stp>CHCT</stp>
        <tr r="J39" s="4"/>
      </tp>
      <tp t="s">
        <v>33.81</v>
        <stp/>
        <stp>52HIGH</stp>
        <stp>CHSP</stp>
        <tr r="J69" s="4"/>
      </tp>
      <tp t="s">
        <v>3.94%</v>
        <stp/>
        <stp>YIELD</stp>
        <stp>NNN</stp>
        <tr r="G205" s="4"/>
      </tp>
      <tp t="s">
        <v>16.95</v>
        <stp/>
        <stp>52LOW</stp>
        <stp>GNL</stp>
        <tr r="K20" s="4"/>
      </tp>
      <tp t="s">
        <v>43.50</v>
        <stp/>
        <stp>LAST</stp>
        <stp>NXRT</stp>
        <tr r="C142" s="4"/>
      </tp>
      <tp t="s">
        <v>9.95</v>
        <stp/>
        <stp>52LOW</stp>
        <stp>GIG</stp>
        <tr r="K8" s="4"/>
      </tp>
      <tp t="s">
        <v>5.16%</v>
        <stp/>
        <stp>YIELD</stp>
        <stp>NHI</stp>
        <tr r="G46" s="4"/>
      </tp>
      <tp t="s">
        <v>13.28</v>
        <stp/>
        <stp>52LOW</stp>
        <stp>GEO</stp>
        <tr r="K226" s="4"/>
      </tp>
      <tp t="s">
        <v>N/A</v>
        <stp/>
        <stp>52LOW</stp>
        <stp>GXP</stp>
        <tr r="K50" s="4"/>
      </tp>
      <tp t="s">
        <v>28.5001</v>
        <stp/>
        <stp>52LOW</stp>
        <stp>GTY</stp>
        <tr r="K180" s="4"/>
      </tp>
      <tp t="s">
        <v>4.04%</v>
        <stp/>
        <stp>YIELD</stp>
        <stp>NSA</stp>
        <tr r="G221" s="4"/>
      </tp>
      <tp t="s">
        <v>3.53%</v>
        <stp/>
        <stp>YIELD</stp>
        <stp>NRE</stp>
        <tr r="G107" s="4"/>
      </tp>
      <tp t="s">
        <v>21.39</v>
        <stp/>
        <stp>52HIGH</stp>
        <stp>RIOCF</stp>
        <tr r="J201" s="4"/>
      </tp>
      <tp t="s">
        <v>12.25</v>
        <stp/>
        <stp>52HIGH</stp>
        <stp>CROMF</stp>
        <tr r="J182" s="4"/>
      </tp>
      <tp t="s">
        <v>5.780</v>
        <stp/>
        <stp>52HIGH</stp>
        <stp>AHOTF</stp>
        <tr r="J61" s="4"/>
      </tp>
      <tp t="s">
        <v>6.57%</v>
        <stp/>
        <stp>YIELD</stp>
        <stp>OLP</stp>
        <tr r="G13" s="4"/>
      </tp>
      <tp t="s">
        <v>14.18</v>
        <stp/>
        <stp>LAST</stp>
        <stp>NYRT</stp>
        <tr r="C101" s="4"/>
      </tp>
      <tp t="s">
        <v>6.30%</v>
        <stp/>
        <stp>YIELD</stp>
        <stp>OHI</stp>
        <tr r="G53" s="4"/>
      </tp>
      <tp t="s">
        <v>3.73%</v>
        <stp/>
        <stp>YIELD</stp>
        <stp>OFC</stp>
        <tr r="G116" s="4"/>
      </tp>
      <tp t="s">
        <v>5.38%</v>
        <stp/>
        <stp>YIELD</stp>
        <stp>OUT</stp>
        <tr r="G228" s="4"/>
      </tp>
      <tp t="s">
        <v>4.45</v>
        <stp/>
        <stp>52LOW</stp>
        <stp>FPI</stp>
        <tr r="K214" s="4"/>
      </tp>
      <tp t="s">
        <v>6.12</v>
        <stp/>
        <stp>52LOW</stp>
        <stp>FPH</stp>
        <tr r="K246" s="4"/>
      </tp>
      <tp t="s">
        <v>115.09</v>
        <stp/>
        <stp>52LOW</stp>
        <stp>FRT</stp>
        <tr r="K206" s="4"/>
      </tp>
      <tp t="s">
        <v>5.87</v>
        <stp/>
        <stp>52LOW</stp>
        <stp>FSP</stp>
        <tr r="K105" s="4"/>
      </tp>
      <tp t="s">
        <v>6.91%</v>
        <stp/>
        <stp>YIELD</stp>
        <stp>OPI</stp>
        <tr r="G110" s="4"/>
      </tp>
      <tp t="s">
        <v>12.77063</v>
        <stp/>
        <stp>52HIGH</stp>
        <stp>DUNDF</stp>
        <tr r="J22" s="4"/>
      </tp>
    </main>
    <main first="tos.rtd">
      <tp t="s">
        <v>2.7230</v>
        <stp/>
        <stp>52LOW</stp>
        <stp>PAZRF</stp>
        <tr r="K168" s="4"/>
      </tp>
      <tp t="s">
        <v>295.75</v>
        <stp/>
        <stp>52LOW</stp>
        <stp>ALX</stp>
        <tr r="K184" s="4"/>
      </tp>
      <tp t="s">
        <v>150.665</v>
        <stp/>
        <stp>52LOW</stp>
        <stp>AMT</stp>
        <tr r="K247" s="4"/>
      </tp>
      <tp t="s">
        <v>18.91</v>
        <stp/>
        <stp>52LOW</stp>
        <stp>AMH</stp>
        <tr r="K151" s="4"/>
      </tp>
      <tp t="s">
        <v>3.75%</v>
        <stp/>
        <stp>YIELD</stp>
        <stp>HMG</stp>
        <tr r="G162" s="4"/>
      </tp>
      <tp t="s">
        <v>2.300187</v>
        <stp/>
        <stp>52LOW</stp>
        <stp>AHT</stp>
        <tr r="K63" s="4"/>
      </tp>
      <tp t="s">
        <v>13.53</v>
        <stp/>
        <stp>52LOW</stp>
        <stp>AHH</stp>
        <tr r="K15" s="4"/>
      </tp>
      <tp t="s">
        <v>43.371851</v>
        <stp/>
        <stp>52LOW</stp>
        <stp>AIV</stp>
        <tr r="K152" s="4"/>
      </tp>
      <tp t="s">
        <v>3.98%</v>
        <stp/>
        <stp>YIELD</stp>
        <stp>HIW</stp>
        <tr r="G121" s="4"/>
      </tp>
      <tp t="s">
        <v>23.11</v>
        <stp/>
        <stp>52LOW</stp>
        <stp>AKR</stp>
        <tr r="K188" s="4"/>
      </tp>
      <tp t="s">
        <v>56.46</v>
        <stp/>
        <stp>52LOW</stp>
        <stp>ADC</stp>
        <tr r="K191" s="4"/>
      </tp>
      <tp t="s">
        <v>4.54%</v>
        <stp/>
        <stp>YIELD</stp>
        <stp>HCP</stp>
        <tr r="G54" s="4"/>
      </tp>
      <tp t="s">
        <v>38.15</v>
        <stp/>
        <stp>52LOW</stp>
        <stp>AAT</stp>
        <tr r="K25" s="4"/>
      </tp>
      <tp t="s">
        <v>39.37</v>
        <stp/>
        <stp>52LOW</stp>
        <stp>ACC</stp>
        <tr r="K150" s="4"/>
      </tp>
      <tp t="s">
        <v>167.01</v>
        <stp/>
        <stp>52LOW</stp>
        <stp>AVB</stp>
        <tr r="K160" s="4"/>
      </tp>
      <tp t="s">
        <v>4.18%</v>
        <stp/>
        <stp>YIELD</stp>
        <stp>HTA</stp>
        <tr r="G49" s="4"/>
      </tp>
      <tp t="s">
        <v>4.28%</v>
        <stp/>
        <stp>YIELD</stp>
        <stp>HST</stp>
        <tr r="G81" s="4"/>
      </tp>
      <tp t="s">
        <v>109.04</v>
        <stp/>
        <stp>52LOW</stp>
        <stp>ARE</stp>
        <tr r="K128" s="4"/>
      </tp>
      <tp t="s">
        <v>8.71%</v>
        <stp/>
        <stp>YIELD</stp>
        <stp>HPT</stp>
        <tr r="G77" s="4"/>
      </tp>
      <tp t="s">
        <v>2.74%</v>
        <stp/>
        <stp>YIELD</stp>
        <stp>HPP</stp>
        <tr r="G122" s="4"/>
      </tp>
      <tp t="s">
        <v>69.3093</v>
        <stp/>
        <stp>52HIGH</stp>
        <stp>CMCT</stp>
        <tr r="J106" s="4"/>
      </tp>
      <tp t="s">
        <v>8.880</v>
        <stp/>
        <stp>52HIGH</stp>
        <stp>SMTA</stp>
        <tr r="J167" s="4"/>
      </tp>
      <tp t="s">
        <v>14.26</v>
        <stp/>
        <stp>52HIGH</stp>
        <stp>GMRE</stp>
        <tr r="J37" s="4"/>
      </tp>
    </main>
    <main first="tos.rtd">
      <tp t="s">
        <v>5.85%</v>
        <stp/>
        <stp>YIELD</stp>
        <stp>INN</stp>
        <tr r="G67" s="4"/>
      </tp>
      <tp t="s">
        <v>1.31%</v>
        <stp/>
        <stp>YIELD</stp>
        <stp>IHT</stp>
        <tr r="G57" s="4"/>
      </tp>
      <tp t="s">
        <v>7.74%</v>
        <stp/>
        <stp>YIELD</stp>
        <stp>IRM</stp>
        <tr r="G237" s="4"/>
      </tp>
      <tp t="s">
        <v>5.10%</v>
        <stp/>
        <stp>YIELD</stp>
        <stp>IRT</stp>
        <tr r="G143" s="4"/>
      </tp>
      <tp t="s">
        <v>6.21</v>
        <stp/>
        <stp>52HIGH</stp>
        <stp>CLNY</stp>
        <tr r="J26" s="4"/>
      </tp>
      <tp t="s">
        <v>25.69</v>
        <stp/>
        <stp>52HIGH</stp>
        <stp>ALEX</stp>
        <tr r="J21" s="4"/>
      </tp>
      <tp t="s">
        <v>21.74</v>
        <stp/>
        <stp>52HIGH</stp>
        <stp>CLDT</stp>
        <tr r="J66" s="4"/>
      </tp>
      <tp t="s">
        <v>9.3659</v>
        <stp/>
        <stp>52HIGH</stp>
        <stp>NWHUF</stp>
        <tr r="J40" s="4"/>
      </tp>
      <tp t="s">
        <v>20.00</v>
        <stp/>
        <stp>52HIGH</stp>
        <stp>PLYM</stp>
        <tr r="J83" s="4"/>
      </tp>
      <tp t="s">
        <v>43.22</v>
        <stp/>
        <stp>52HIGH</stp>
        <stp>GLPI</stp>
        <tr r="J236" s="4"/>
      </tp>
      <tp t="s">
        <v>23.16</v>
        <stp/>
        <stp>52HIGH</stp>
        <stp>ILPT</stp>
        <tr r="J88" s="4"/>
      </tp>
      <tp t="s">
        <v>13.8729</v>
        <stp/>
        <stp>52HIGH</stp>
        <stp>CLPR</stp>
        <tr r="J134" s="4"/>
      </tp>
      <tp t="s">
        <v>18.74</v>
        <stp/>
        <stp>52LOW</stp>
        <stp>CLI</stp>
        <tr r="K112" s="4"/>
      </tp>
    </main>
    <main first="tos.rtd">
      <tp t="s">
        <v>82.64</v>
        <stp/>
        <stp>52LOW</stp>
        <stp>COR</stp>
        <tr r="K230" s="4"/>
      </tp>
      <tp t="s">
        <v>9.73</v>
        <stp/>
        <stp>52LOW</stp>
        <stp>CIO</stp>
        <tr r="K104" s="4"/>
      </tp>
    </main>
    <main first="tos.rtd">
      <tp t="s">
        <v>2.19</v>
        <stp/>
        <stp>52LOW</stp>
        <stp>CDR</stp>
        <tr r="K166" s="4"/>
      </tp>
      <tp t="s">
        <v>.7749</v>
        <stp/>
        <stp>52LOW</stp>
        <stp>CBL</stp>
        <tr r="K165" s="4"/>
      </tp>
      <tp t="s">
        <v>103.21</v>
        <stp/>
        <stp>52LOW</stp>
        <stp>CCI</stp>
        <tr r="K245" s="4"/>
      </tp>
      <tp t="s">
        <v>18.08</v>
        <stp/>
        <stp>52LOW</stp>
        <stp>CXP</stp>
        <tr r="K113" s="4"/>
      </tp>
      <tp t="s">
        <v>14.68</v>
        <stp/>
        <stp>52LOW</stp>
        <stp>CXW</stp>
        <tr r="K227" s="4"/>
      </tp>
      <tp t="s">
        <v>6.71</v>
        <stp/>
        <stp>52LOW</stp>
        <stp>CTT</stp>
        <tr r="K217" s="4"/>
      </tp>
      <tp t="s">
        <v>30.12</v>
        <stp/>
        <stp>52LOW</stp>
        <stp>CUZ</stp>
        <tr r="K119" s="4"/>
      </tp>
      <tp t="s">
        <v>83.67</v>
        <stp/>
        <stp>52LOW</stp>
        <stp>CPT</stp>
        <tr r="K153" s="4"/>
      </tp>
      <tp t="s">
        <v>40.42</v>
        <stp/>
        <stp>52HIGH</stp>
        <stp>COLD</stp>
        <tr r="J97" s="4"/>
      </tp>
      <tp t="s">
        <v>23.98</v>
        <stp/>
        <stp>52HIGH</stp>
        <stp>GOOD</stp>
        <tr r="J14" s="4"/>
      </tp>
      <tp t="s">
        <v>79.73</v>
        <stp/>
        <stp>52HIGH</stp>
        <stp>CONE</stp>
        <tr r="J234" s="4"/>
      </tp>
      <tp t="s">
        <v>19.18</v>
        <stp/>
        <stp>52HIGH</stp>
        <stp>ROIC</stp>
        <tr r="J185" s="4"/>
      </tp>
      <tp t="s">
        <v>7.6898</v>
        <stp/>
        <stp>52HIGH</stp>
        <stp>SOHO</stp>
        <tr r="J58" s="4"/>
      </tp>
      <tp t="s">
        <v>49.75</v>
        <stp/>
        <stp>52HIGH</stp>
        <stp>CORR</stp>
        <tr r="J218" s="4"/>
      </tp>
      <tp t="s">
        <v>5,220 M</v>
        <stp/>
        <stp>MARKET_CAP</stp>
        <stp>FR</stp>
        <tr r="F96" s="4"/>
      </tp>
      <tp t="s">
        <v>4,381 M</v>
        <stp/>
        <stp>MARKET_CAP</stp>
        <stp>HR</stp>
        <tr r="F48" s="4"/>
      </tp>
      <tp t="s">
        <v>567 M</v>
        <stp/>
        <stp>MARKET_CAP</stp>
        <stp>HT</stp>
        <tr r="F64" s="4"/>
      </tp>
      <tp t="s">
        <v>2,296 M</v>
        <stp/>
        <stp>MARKET_CAP</stp>
        <stp>UE</stp>
        <tr r="F187" s="4"/>
      </tp>
      <tp t="s">
        <v>N/A</v>
        <stp/>
        <stp>MARKET_CAP</stp>
        <stp>WR</stp>
        <tr r="F52" s="4"/>
      </tp>
      <tp t="s">
        <v>22,466 M</v>
        <stp/>
        <stp>MARKET_CAP</stp>
        <stp>WY</stp>
        <tr r="F240" s="4"/>
      </tp>
      <tp t="s">
        <v>17 M</v>
        <stp/>
        <stp>MARKET_CAP</stp>
        <stp>PW</stp>
        <tr r="F211" s="4"/>
      </tp>
      <tp t="s">
        <v>6,236 M</v>
        <stp/>
        <stp>MARKET_CAP</stp>
        <stp>PK</stp>
        <tr r="F79" s="4"/>
      </tp>
      <tp t="s">
        <v>7.811688</v>
        <stp/>
        <stp>52LOW</stp>
        <stp>BHR</stp>
        <tr r="K62" s="4"/>
      </tp>
      <tp t="s">
        <v>5.46%</v>
        <stp/>
        <stp>YIELD</stp>
        <stp>KIM</stp>
        <tr r="G204" s="4"/>
      </tp>
      <tp t="s">
        <v>12.32</v>
        <stp/>
        <stp>52LOW</stp>
        <stp>BDN</stp>
        <tr r="K115" s="4"/>
      </tp>
      <tp t="s">
        <v>45.49</v>
        <stp/>
        <stp>52LOW</stp>
        <stp>BFS</stp>
        <tr r="K179" s="4"/>
      </tp>
      <tp t="s">
        <v>107.84</v>
        <stp/>
        <stp>52LOW</stp>
        <stp>BXP</stp>
        <tr r="K129" s="4"/>
      </tp>
      <tp t="s">
        <v>14.925</v>
        <stp/>
        <stp>52LOW</stp>
        <stp>BPR</stp>
        <tr r="K208" s="4"/>
      </tp>
      <tp t="s">
        <v>6.74%</v>
        <stp/>
        <stp>YIELD</stp>
        <stp>KRG</stp>
        <tr r="G181" s="4"/>
      </tp>
      <tp t="s">
        <v>2.34%</v>
        <stp/>
        <stp>YIELD</stp>
        <stp>KRC</stp>
        <tr r="G126" s="4"/>
      </tp>
      <tp t="s">
        <v>14.11</v>
        <stp/>
        <stp>52LOW</stp>
        <stp>BRX</stp>
        <tr r="K199" s="4"/>
      </tp>
      <tp t="s">
        <v>10.92</v>
        <stp/>
        <stp>52LOW</stp>
        <stp>BRT</stp>
        <tr r="K133" s="4"/>
      </tp>
      <tp t="s">
        <v>8.62</v>
        <stp/>
        <stp>52LOW</stp>
        <stp>BRG</stp>
        <tr r="K135" s="4"/>
      </tp>
      <tp t="s">
        <v>27.30</v>
        <stp/>
        <stp>52LOW</stp>
        <stp>FR</stp>
        <tr r="K96" s="4"/>
      </tp>
      <tp t="s">
        <v>20.14</v>
        <stp/>
        <stp>52HIGH</stp>
        <stp>UNIT</stp>
        <tr r="J222" s="4"/>
      </tp>
      <tp t="s">
        <v>13.00</v>
        <stp/>
        <stp>52LOW</stp>
        <stp>HT</stp>
        <tr r="K64" s="4"/>
      </tp>
      <tp t="s">
        <v>27.08</v>
        <stp/>
        <stp>52LOW</stp>
        <stp>HR</stp>
        <tr r="K48" s="4"/>
      </tp>
      <tp t="s">
        <v>15.96</v>
        <stp/>
        <stp>52LOW</stp>
        <stp>UE</stp>
        <tr r="K187" s="4"/>
      </tp>
      <tp t="s">
        <v>20.52</v>
        <stp/>
        <stp>52LOW</stp>
        <stp>WY</stp>
        <tr r="K240" s="4"/>
      </tp>
      <tp t="s">
        <v>N/A</v>
        <stp/>
        <stp>52LOW</stp>
        <stp>WR</stp>
        <tr r="K52" s="4"/>
      </tp>
      <tp t="s">
        <v>21.68</v>
        <stp/>
        <stp>52LOW</stp>
        <stp>PK</stp>
        <tr r="K79" s="4"/>
      </tp>
      <tp t="s">
        <v>5.1000</v>
        <stp/>
        <stp>52LOW</stp>
        <stp>PW</stp>
        <tr r="K211" s="4"/>
      </tp>
      <tp t="s">
        <v>18.54</v>
        <stp/>
        <stp>52HIGH</stp>
        <stp>ENTR</stp>
        <tr r="J18" s="4"/>
      </tp>
      <tp t="s">
        <v>31.32</v>
        <stp/>
        <stp>52HIGH</stp>
        <stp>INVH</stp>
        <tr r="J158" s="4"/>
      </tp>
      <tp t="s">
        <v>4.93%</v>
        <stp/>
        <stp>YIELD</stp>
        <stp>DOC</stp>
        <tr r="G45" s="4"/>
      </tp>
      <tp t="s">
        <v>119.01</v>
        <stp/>
        <stp>LAST</stp>
        <stp>MRTI</stp>
        <tr r="C132" s="4"/>
      </tp>
      <tp t="s">
        <v>11.88</v>
        <stp/>
        <stp>52LOW</stp>
        <stp>MNR</stp>
        <tr r="K89" s="4"/>
      </tp>
      <tp t="s">
        <v>3.66%</v>
        <stp/>
        <stp>YIELD</stp>
        <stp>DLR</stp>
        <tr r="G242" s="4"/>
      </tp>
      <tp t="s">
        <v>4.44%</v>
        <stp/>
        <stp>YIELD</stp>
        <stp>DEA</stp>
        <tr r="G109" s="4"/>
      </tp>
      <tp t="s">
        <v>2.59%</v>
        <stp/>
        <stp>YIELD</stp>
        <stp>DEI</stp>
        <tr r="G124" s="4"/>
      </tp>
      <tp t="s">
        <v>25.50</v>
        <stp/>
        <stp>52LOW</stp>
        <stp>MGP</stp>
        <tr r="K80" s="4"/>
      </tp>
      <tp t="s">
        <v>91.21</v>
        <stp/>
        <stp>52LOW</stp>
        <stp>MAA</stp>
        <tr r="K157" s="4"/>
      </tp>
      <tp t="s">
        <v>25.5303</v>
        <stp/>
        <stp>52LOW</stp>
        <stp>MAC</stp>
        <tr r="K200" s="4"/>
      </tp>
      <tp t="s">
        <v>73.32</v>
        <stp/>
        <stp>LAST</stp>
        <stp>IRET</stp>
        <tr r="C140" s="4"/>
      </tp>
      <tp t="s">
        <v>53.22</v>
        <stp/>
        <stp>LAST</stp>
        <stp>TRNO</stp>
        <tr r="C92" s="4"/>
      </tp>
      <tp t="s">
        <v>15.25</v>
        <stp/>
        <stp>52LOW</stp>
        <stp>MPW</stp>
        <tr r="K51" s="4"/>
      </tp>
      <tp t="s">
        <v>2.75%</v>
        <stp/>
        <stp>YIELD</stp>
        <stp>DRE</stp>
        <tr r="G98" s="4"/>
      </tp>
      <tp t="s">
        <v>4.43%</v>
        <stp/>
        <stp>YIELD</stp>
        <stp>DRH</stp>
        <tr r="G70" s="4"/>
      </tp>
      <tp t="s">
        <v>6.27</v>
        <stp/>
        <stp>52LOW</stp>
        <stp>MRT</stp>
        <tr r="K36" s="4"/>
      </tp>
      <tp t="s">
        <v>88.48</v>
        <stp/>
        <stp>52HIGH</stp>
        <stp>LAMR</stp>
        <tr r="J235" s="4"/>
      </tp>
      <tp t="s">
        <v>13.31</v>
        <stp/>
        <stp>52HIGH</stp>
        <stp>LAND</stp>
        <tr r="J215" s="4"/>
      </tp>
      <tp t="s">
        <v>43.01</v>
        <stp/>
        <stp>52HIGH</stp>
        <stp>SAFE</stp>
        <tr r="J219" s="4"/>
      </tp>
      <tp t="s">
        <v>23.3829</v>
        <stp/>
        <stp>52HIGH</stp>
        <stp>DRETF</stp>
        <tr r="J108" s="4"/>
      </tp>
      <tp t="s">
        <v>10.54310</v>
        <stp/>
        <stp>52HIGH</stp>
        <stp>DREUF</stp>
        <tr r="J87" s="4"/>
      </tp>
      <tp t="s">
        <v>19.00</v>
        <stp/>
        <stp>52HIGH</stp>
        <stp>FREVS</stp>
        <tr r="J6" s="4"/>
      </tp>
      <tp t="s">
        <v>5.52</v>
        <stp/>
        <stp>52HIGH</stp>
        <stp>TUERF</stp>
        <tr r="J102" s="4"/>
      </tp>
      <tp t="s">
        <v>9.6588</v>
        <stp/>
        <stp>52HIGH</stp>
        <stp>ARESF</stp>
        <tr r="J17" s="4"/>
      </tp>
      <tp t="s">
        <v>N/A</v>
        <stp/>
        <stp>52HIGH</stp>
        <stp>CAVM</stp>
        <tr r="J29" s="4"/>
      </tp>
      <tp t="s">
        <v>32.61</v>
        <stp/>
        <stp>52HIGH</stp>
        <stp>HASI</stp>
        <tr r="J90" s="4"/>
      </tp>
      <tp t="s">
        <v>1.98000</v>
        <stp/>
        <stp>52HIGH</stp>
        <stp>IARE</stp>
        <tr r="J177" s="4"/>
      </tp>
      <tp t="s">
        <v>N/A</v>
        <stp/>
        <stp>52HIGH</stp>
        <stp>FCE/A</stp>
        <tr r="J30" s="4"/>
      </tp>
    </main>
    <main first="tos.rtd">
      <tp t="s">
        <v>1.76%</v>
        <stp/>
        <stp>YIELD</stp>
        <stp>ELS</stp>
        <tr r="G154" s="4"/>
      </tp>
      <tp t="s">
        <v>13.78</v>
        <stp/>
        <stp>LAST</stp>
        <stp>ESRT</stp>
        <tr r="C28" s="4"/>
      </tp>
      <tp>
        <v>0</v>
        <stp/>
        <stp>52LOW</stp>
        <stp>LHO</stp>
        <tr r="K74" s="4"/>
      </tp>
    </main>
    <main first="tos.rtd">
      <tp t="s">
        <v>2.25%</v>
        <stp/>
        <stp>YIELD</stp>
        <stp>EGP</stp>
        <tr r="G95" s="4"/>
      </tp>
      <tp t="s">
        <v>36.43</v>
        <stp/>
        <stp>52LOW</stp>
        <stp>GRP/U</stp>
        <tr r="K91" s="4"/>
      </tp>
      <tp t="s">
        <v>7.88</v>
        <stp/>
        <stp>52LOW</stp>
        <stp>LXP</stp>
        <tr r="K23" s="4"/>
      </tp>
      <tp t="s">
        <v>3.45%</v>
        <stp/>
        <stp>YIELD</stp>
        <stp>EXR</stp>
        <tr r="G239" s="4"/>
      </tp>
      <tp t="s">
        <v>40.11</v>
        <stp/>
        <stp>52LOW</stp>
        <stp>LTC</stp>
        <tr r="K42" s="4"/>
      </tp>
      <tp t="s">
        <v>40.15</v>
        <stp/>
        <stp>52LOW</stp>
        <stp>LPT</stp>
        <tr r="K31" s="4"/>
      </tp>
      <tp t="s">
        <v>2.62%</v>
        <stp/>
        <stp>YIELD</stp>
        <stp>ESS</stp>
        <tr r="G159" s="4"/>
      </tp>
      <tp t="s">
        <v>N/A</v>
        <stp/>
        <stp>YIELD</stp>
        <stp>EQC</stp>
        <tr r="G118" s="4"/>
      </tp>
      <tp t="s">
        <v>2.83%</v>
        <stp/>
        <stp>YIELD</stp>
        <stp>EQR</stp>
        <tr r="G161" s="4"/>
      </tp>
      <tp t="s">
        <v>89.54</v>
        <stp/>
        <stp>52LOW</stp>
        <stp>LSI</stp>
        <tr r="K231" s="4"/>
      </tp>
      <tp t="s">
        <v>6.40%</v>
        <stp/>
        <stp>YIELD</stp>
        <stp>EPR</stp>
        <tr r="G232" s="4"/>
      </tp>
      <tp t="s">
        <v>31.8625</v>
        <stp/>
        <stp>52LOW</stp>
        <stp>CDPYF</stp>
        <tr r="K149" s="4"/>
      </tp>
      <tp t="s">
        <v>9.50071</v>
        <stp/>
        <stp>52LOW</stp>
        <stp>IIPZF</stp>
        <tr r="K144" s="4"/>
      </tp>
      <tp t="s">
        <v>23.02</v>
        <stp/>
        <stp>52LOW</stp>
        <stp>OLP</stp>
        <tr r="K13" s="4"/>
      </tp>
    </main>
    <main first="tos.rtd">
      <tp t="s">
        <v>13.32</v>
        <stp/>
        <stp>LAST</stp>
        <stp>APTS</stp>
        <tr r="C141" s="4"/>
      </tp>
      <tp t="s">
        <v>24.99</v>
        <stp/>
        <stp>LAST</stp>
        <stp>EPRT</stp>
        <tr r="C16" s="4"/>
      </tp>
      <tp t="s">
        <v>33.39</v>
        <stp/>
        <stp>52LOW</stp>
        <stp>OHI</stp>
        <tr r="K53" s="4"/>
      </tp>
    </main>
    <main first="tos.rtd">
      <tp t="s">
        <v>20.035</v>
        <stp/>
        <stp>52LOW</stp>
        <stp>OFC</stp>
        <tr r="K116" s="4"/>
      </tp>
      <tp t="s">
        <v>13.29</v>
        <stp/>
        <stp>LAST</stp>
        <stp>RPAI</stp>
        <tr r="C192" s="4"/>
      </tp>
      <tp t="s">
        <v>16.81</v>
        <stp/>
        <stp>52LOW</stp>
        <stp>OUT</stp>
        <tr r="K228" s="4"/>
      </tp>
      <tp t="s">
        <v>10.63</v>
        <stp/>
        <stp>LAST</stp>
        <stp>CPLG</stp>
        <tr r="C65" s="4"/>
      </tp>
      <tp t="s">
        <v>16.18</v>
        <stp/>
        <stp>LAST</stp>
        <stp>APLE</stp>
        <tr r="C75" s="4"/>
      </tp>
      <tp t="s">
        <v>23.36</v>
        <stp/>
        <stp>52LOW</stp>
        <stp>OPI</stp>
        <tr r="K110" s="4"/>
      </tp>
      <tp t="s">
        <v>4.23%</v>
        <stp/>
        <stp>YIELD</stp>
        <stp>FSP</stp>
        <tr r="G105" s="4"/>
      </tp>
      <tp t="s">
        <v>3.30%</v>
        <stp/>
        <stp>YIELD</stp>
        <stp>FRT</stp>
        <tr r="G206" s="4"/>
      </tp>
      <tp t="s">
        <v>N/A</v>
        <stp/>
        <stp>YIELD</stp>
        <stp>FPH</stp>
        <tr r="G246" s="4"/>
      </tp>
      <tp t="s">
        <v>3.02%</v>
        <stp/>
        <stp>YIELD</stp>
        <stp>FPI</stp>
        <tr r="G214" s="4"/>
      </tp>
      <tp t="s">
        <v>N/A</v>
        <stp/>
        <stp>52HIGH</stp>
        <stp>HCOM</stp>
        <tr r="J60" s="4"/>
      </tp>
      <tp t="s">
        <v>22.20</v>
        <stp/>
        <stp>52HIGH</stp>
        <stp>JCAP</stp>
        <tr r="J216" s="4"/>
      </tp>
      <tp t="s">
        <v>29.85</v>
        <stp/>
        <stp>52HIGH</stp>
        <stp>FCPT</stp>
        <tr r="J223" s="4"/>
      </tp>
      <tp t="s">
        <v>9.04</v>
        <stp/>
        <stp>52LOW</stp>
        <stp>LDSCY</stp>
        <tr r="K33" s="4"/>
      </tp>
      <tp t="s">
        <v>.0002</v>
        <stp/>
        <stp>52LOW</stp>
        <stp>PTSRF</stp>
        <tr r="K164" s="4"/>
      </tp>
      <tp t="s">
        <v>10.56%</v>
        <stp/>
        <stp>YIELD</stp>
        <stp>GNL</stp>
        <tr r="G20" s="4"/>
      </tp>
      <tp t="s">
        <v>45.45</v>
        <stp/>
        <stp>52LOW</stp>
        <stp>NNN</stp>
        <tr r="K205" s="4"/>
      </tp>
      <tp t="s">
        <v>73.35</v>
        <stp/>
        <stp>52LOW</stp>
        <stp>NHI</stp>
        <tr r="K46" s="4"/>
      </tp>
      <tp t="s">
        <v>N/A</v>
        <stp/>
        <stp>YIELD</stp>
        <stp>GIG</stp>
        <tr r="G8" s="4"/>
      </tp>
      <tp t="s">
        <v>11.68%</v>
        <stp/>
        <stp>YIELD</stp>
        <stp>GEO</stp>
        <tr r="G226" s="4"/>
      </tp>
      <tp t="s">
        <v>.0080</v>
        <stp/>
        <stp>LAST</stp>
        <stp>FQFC</stp>
        <tr r="C213" s="4"/>
      </tp>
      <tp t="s">
        <v>N/A</v>
        <stp/>
        <stp>YIELD</stp>
        <stp>GXP</stp>
        <tr r="G50" s="4"/>
      </tp>
      <tp t="s">
        <v>4.52%</v>
        <stp/>
        <stp>YIELD</stp>
        <stp>GTY</stp>
        <tr r="G180" s="4"/>
      </tp>
      <tp t="s">
        <v>12.50</v>
        <stp/>
        <stp>52LOW</stp>
        <stp>NRE</stp>
        <tr r="K107" s="4"/>
      </tp>
      <tp t="s">
        <v>577.71</v>
        <stp/>
        <stp>LAST</stp>
        <stp>EQIX</stp>
        <tr r="C244" s="4"/>
      </tp>
      <tp t="s">
        <v>25.11</v>
        <stp/>
        <stp>52LOW</stp>
        <stp>NSA</stp>
        <tr r="K221" s="4"/>
      </tp>
      <tp t="s">
        <v>43.21</v>
        <stp/>
        <stp>52HIGH</stp>
        <stp>JBGS</stp>
        <tr r="J123" s="4"/>
      </tp>
      <tp t="s">
        <v>270.42</v>
        <stp/>
        <stp>52HIGH</stp>
        <stp>SBAC</stp>
        <tr r="J241" s="4"/>
      </tp>
      <tp t="s">
        <v>24.954</v>
        <stp/>
        <stp>52HIGH</stp>
        <stp>SBRA</stp>
        <tr r="J47" s="4"/>
      </tp>
      <tp t="s">
        <v>7.5000</v>
        <stp/>
        <stp>52LOW</stp>
        <stp>IVREF</stp>
        <tr r="K100" s="4"/>
      </tp>
      <tp t="s">
        <v>18.59</v>
        <stp/>
        <stp>52LOW</stp>
        <stp>JNRFY</stp>
        <tr r="K198" s="4"/>
      </tp>
      <tp t="s">
        <v>8.3365</v>
        <stp/>
        <stp>52LOW</stp>
        <stp>PPRQF</stp>
        <tr r="K194" s="4"/>
      </tp>
      <tp t="s">
        <v>9.65910</v>
        <stp/>
        <stp>52LOW</stp>
        <stp>CTRRF</stp>
        <tr r="K186" s="4"/>
      </tp>
      <tp t="s">
        <v>7.35000</v>
        <stp/>
        <stp>52LOW</stp>
        <stp>BSRTF</stp>
        <tr r="K131" s="4"/>
      </tp>
      <tp t="s">
        <v>1.36185</v>
        <stp/>
        <stp>52LOW</stp>
        <stp>EFRTF</stp>
        <tr r="K7" s="4"/>
      </tp>
      <tp t="s">
        <v>9.1300</v>
        <stp/>
        <stp>52LOW</stp>
        <stp>SRRTF</stp>
        <tr r="K169" s="4"/>
      </tp>
      <tp t="s">
        <v>17.648000</v>
        <stp/>
        <stp>52LOW</stp>
        <stp>NPRUF</stp>
        <tr r="K146" s="4"/>
      </tp>
      <tp t="s">
        <v>7.82900</v>
        <stp/>
        <stp>52LOW</stp>
        <stp>MGRUF</stp>
        <tr r="K11" s="4"/>
      </tp>
      <tp t="s">
        <v>10.30177</v>
        <stp/>
        <stp>52LOW</stp>
        <stp>ACRVF</stp>
        <tr r="K10" s="4"/>
      </tp>
      <tp t="s">
        <v>N/A</v>
        <stp/>
        <stp>LAST</stp>
        <stp>BVWN</stp>
        <tr r="C82" s="4"/>
      </tp>
      <tp t="s">
        <v>9.29</v>
        <stp/>
        <stp>52LOW</stp>
        <stp>INN</stp>
        <tr r="K67" s="4"/>
      </tp>
      <tp t="s">
        <v>1.33</v>
        <stp/>
        <stp>52LOW</stp>
        <stp>IHT</stp>
        <tr r="K57" s="4"/>
      </tp>
      <tp t="s">
        <v>3.95</v>
        <stp/>
        <stp>LAST</stp>
        <stp>RVEN</stp>
        <tr r="C130" s="4"/>
      </tp>
      <tp t="s">
        <v>8.75</v>
        <stp/>
        <stp>52LOW</stp>
        <stp>IRT</stp>
        <tr r="K143" s="4"/>
      </tp>
      <tp t="s">
        <v>29.28</v>
        <stp/>
        <stp>52LOW</stp>
        <stp>IRM</stp>
        <tr r="K237" s="4"/>
      </tp>
      <tp t="s">
        <v>4.9541</v>
        <stp/>
        <stp>52HIGH</stp>
        <stp>SELF</stp>
        <tr r="J212" s="4"/>
      </tp>
      <tp t="s">
        <v>93.17</v>
        <stp/>
        <stp>52HIGH</stp>
        <stp>WELL</stp>
        <tr r="J56" s="4"/>
      </tp>
      <tp t="s">
        <v>48.80</v>
        <stp/>
        <stp>52HIGH</stp>
        <stp>REXR</stp>
        <tr r="J94" s="4"/>
      </tp>
      <tp t="s">
        <v>15.53675</v>
        <stp/>
        <stp>52HIGH</stp>
        <stp>MNARF</stp>
        <tr r="J136" s="4"/>
      </tp>
      <tp t="s">
        <v>13.28</v>
        <stp/>
        <stp>52HIGH</stp>
        <stp>RESI</stp>
        <tr r="J139" s="4"/>
      </tp>
      <tp t="s">
        <v>4.62</v>
        <stp/>
        <stp>52LOW</stp>
        <stp>PMULF</stp>
        <tr r="K137" s="4"/>
      </tp>
      <tp t="s">
        <v>12.07</v>
        <stp/>
        <stp>52LOW</stp>
        <stp>HMG</stp>
        <tr r="K162" s="4"/>
      </tp>
      <tp t="s">
        <v>0.77%</v>
        <stp/>
        <stp>YIELD</stp>
        <stp>AMH</stp>
        <tr r="G151" s="4"/>
      </tp>
      <tp t="s">
        <v>1.77%</v>
        <stp/>
        <stp>YIELD</stp>
        <stp>AMT</stp>
        <tr r="G247" s="4"/>
      </tp>
      <tp t="s">
        <v>5.53%</v>
        <stp/>
        <stp>YIELD</stp>
        <stp>ALX</stp>
        <tr r="G184" s="4"/>
      </tp>
      <tp t="s">
        <v>4.43%</v>
        <stp/>
        <stp>YIELD</stp>
        <stp>AKR</stp>
        <tr r="G188" s="4"/>
      </tp>
      <tp t="s">
        <v>37.09</v>
        <stp/>
        <stp>52LOW</stp>
        <stp>HIW</stp>
        <tr r="K121" s="4"/>
      </tp>
      <tp t="s">
        <v>3.08%</v>
        <stp/>
        <stp>YIELD</stp>
        <stp>AIV</stp>
        <tr r="G152" s="4"/>
      </tp>
      <tp t="s">
        <v>4.58%</v>
        <stp/>
        <stp>YIELD</stp>
        <stp>AHH</stp>
        <tr r="G15" s="4"/>
      </tp>
      <tp t="s">
        <v>8.60%</v>
        <stp/>
        <stp>YIELD</stp>
        <stp>AHT</stp>
        <tr r="G63" s="4"/>
      </tp>
      <tp t="s">
        <v>3.43%</v>
        <stp/>
        <stp>YIELD</stp>
        <stp>ADC</stp>
        <tr r="G191" s="4"/>
      </tp>
      <tp t="s">
        <v>4.07%</v>
        <stp/>
        <stp>YIELD</stp>
        <stp>ACC</stp>
        <tr r="G150" s="4"/>
      </tp>
      <tp t="s">
        <v>2.67%</v>
        <stp/>
        <stp>YIELD</stp>
        <stp>AAT</stp>
        <tr r="G25" s="4"/>
      </tp>
      <tp t="s">
        <v>24.47</v>
        <stp/>
        <stp>52LOW</stp>
        <stp>HCP</stp>
        <tr r="K54" s="4"/>
      </tp>
      <tp t="s">
        <v>24.21</v>
        <stp/>
        <stp>52LOW</stp>
        <stp>HTA</stp>
        <tr r="K49" s="4"/>
      </tp>
      <tp t="s">
        <v>2.92%</v>
        <stp/>
        <stp>YIELD</stp>
        <stp>AVB</stp>
        <tr r="G160" s="4"/>
      </tp>
    </main>
    <main first="tos.rtd">
      <tp t="s">
        <v>27.12</v>
        <stp/>
        <stp>52LOW</stp>
        <stp>HPP</stp>
        <tr r="K122" s="4"/>
      </tp>
      <tp t="s">
        <v>22.47</v>
        <stp/>
        <stp>52LOW</stp>
        <stp>HPT</stp>
        <tr r="K77" s="4"/>
      </tp>
      <tp t="s">
        <v>2.59%</v>
        <stp/>
        <stp>YIELD</stp>
        <stp>ARE</stp>
        <tr r="G128" s="4"/>
      </tp>
      <tp t="s">
        <v>15.51</v>
        <stp/>
        <stp>52LOW</stp>
        <stp>HST</stp>
        <tr r="K81" s="4"/>
      </tp>
    </main>
    <main first="tos.rtd">
      <tp t="s">
        <v>11.20</v>
        <stp/>
        <stp>52HIGH</stp>
        <stp>CDOR</stp>
        <tr r="J59" s="4"/>
      </tp>
      <tp t="s">
        <v>9.30</v>
        <stp/>
        <stp>52HIGH</stp>
        <stp>MDRR</stp>
        <tr r="J3" s="4"/>
      </tp>
      <tp t="s">
        <v>11.00</v>
        <stp/>
        <stp>52LOW</stp>
        <stp>WPTIF</stp>
        <tr r="K84" s="4"/>
      </tp>
      <tp t="s">
        <v>4.324</v>
        <stp/>
        <stp>52LOW</stp>
        <stp>SLTTF</stp>
        <tr r="K103" s="4"/>
      </tp>
      <tp t="s">
        <v>20.55</v>
        <stp/>
        <stp>LAST</stp>
        <stp>CTRE</stp>
        <tr r="C44" s="4"/>
      </tp>
      <tp t="s">
        <v>14.29</v>
        <stp/>
        <stp>52LOW</stp>
        <stp>KIM</stp>
        <tr r="K204" s="4"/>
      </tp>
      <tp t="s">
        <v>7.10%</v>
        <stp/>
        <stp>YIELD</stp>
        <stp>BHR</stp>
        <tr r="G62" s="4"/>
      </tp>
      <tp t="s">
        <v>4.11%</v>
        <stp/>
        <stp>YIELD</stp>
        <stp>BFS</stp>
        <tr r="G179" s="4"/>
      </tp>
      <tp t="s">
        <v>4.85%</v>
        <stp/>
        <stp>YIELD</stp>
        <stp>BDN</stp>
        <tr r="G115" s="4"/>
      </tp>
      <tp t="s">
        <v>13.54</v>
        <stp/>
        <stp>LAST</stp>
        <stp>STAR</stp>
        <tr r="C12" s="4"/>
      </tp>
      <tp t="s">
        <v>31.40</v>
        <stp/>
        <stp>LAST</stp>
        <stp>STAG</stp>
        <tr r="C93" s="4"/>
      </tp>
      <tp t="s">
        <v>2.89%</v>
        <stp/>
        <stp>YIELD</stp>
        <stp>BXP</stp>
        <tr r="G129" s="4"/>
      </tp>
      <tp t="s">
        <v>37.13</v>
        <stp/>
        <stp>LAST</stp>
        <stp>STOR</stp>
        <tr r="C32" s="4"/>
      </tp>
      <tp t="s">
        <v>5.47%</v>
        <stp/>
        <stp>YIELD</stp>
        <stp>BRG</stp>
        <tr r="G135" s="4"/>
      </tp>
      <tp t="s">
        <v>4.94%</v>
        <stp/>
        <stp>YIELD</stp>
        <stp>BRT</stp>
        <tr r="G133" s="4"/>
      </tp>
      <tp t="s">
        <v>5.31%</v>
        <stp/>
        <stp>YIELD</stp>
        <stp>BRX</stp>
        <tr r="G199" s="4"/>
      </tp>
      <tp t="s">
        <v>59.05</v>
        <stp/>
        <stp>52LOW</stp>
        <stp>KRC</stp>
        <tr r="K126" s="4"/>
      </tp>
      <tp t="s">
        <v>13.66</v>
        <stp/>
        <stp>52LOW</stp>
        <stp>KRG</stp>
        <tr r="K181" s="4"/>
      </tp>
      <tp t="s">
        <v>7.18%</v>
        <stp/>
        <stp>YIELD</stp>
        <stp>BPR</stp>
        <tr r="G208" s="4"/>
      </tp>
      <tp t="s">
        <v>42.55</v>
        <stp/>
        <stp>52HIGH</stp>
        <stp>GNCMB</stp>
        <tr r="J68" s="4"/>
      </tp>
      <tp t="s">
        <v>15.11</v>
        <stp/>
        <stp>52HIGH</stp>
        <stp>PGRE</stp>
        <tr r="J117" s="4"/>
      </tp>
    </main>
    <main first="tos.rtd">
      <tp t="s">
        <v>27.6127</v>
        <stp/>
        <stp>52LOW</stp>
        <stp>BOWFF</stp>
        <tr r="K147" s="4"/>
      </tp>
      <tp t="s">
        <v>4.31%</v>
        <stp/>
        <stp>YIELD</stp>
        <stp>COR</stp>
        <tr r="G230" s="4"/>
      </tp>
      <tp t="s">
        <v>3.53%</v>
        <stp/>
        <stp>YIELD</stp>
        <stp>CLI</stp>
        <tr r="G112" s="4"/>
      </tp>
      <tp t="s">
        <v>7.14%</v>
        <stp/>
        <stp>YIELD</stp>
        <stp>CIO</stp>
        <tr r="G104" s="4"/>
      </tp>
      <tp t="s">
        <v>6.99%</v>
        <stp/>
        <stp>YIELD</stp>
        <stp>CDR</stp>
        <tr r="G166" s="4"/>
      </tp>
      <tp t="s">
        <v>3.38%</v>
        <stp/>
        <stp>YIELD</stp>
        <stp>CCI</stp>
        <tr r="G245" s="4"/>
      </tp>
      <tp t="s">
        <v>27.27%</v>
        <stp/>
        <stp>YIELD</stp>
        <stp>CBL</stp>
        <tr r="G165" s="4"/>
      </tp>
      <tp t="s">
        <v>31.69</v>
        <stp/>
        <stp>LAST</stp>
        <stp>CUBE</stp>
        <tr r="C233" s="4"/>
      </tp>
      <tp t="s">
        <v>10.09%</v>
        <stp/>
        <stp>YIELD</stp>
        <stp>CXW</stp>
        <tr r="G227" s="4"/>
      </tp>
      <tp t="s">
        <v>4.09%</v>
        <stp/>
        <stp>YIELD</stp>
        <stp>CXP</stp>
        <tr r="G113" s="4"/>
      </tp>
    </main>
    <main first="tos.rtd">
      <tp t="s">
        <v>2.83%</v>
        <stp/>
        <stp>YIELD</stp>
        <stp>CUZ</stp>
        <tr r="G119" s="4"/>
      </tp>
      <tp t="s">
        <v>4.70%</v>
        <stp/>
        <stp>YIELD</stp>
        <stp>CTT</stp>
        <tr r="G217" s="4"/>
      </tp>
    </main>
    <main first="tos.rtd">
      <tp t="s">
        <v>3.03%</v>
        <stp/>
        <stp>YIELD</stp>
        <stp>CPT</stp>
        <tr r="G153" s="4"/>
      </tp>
      <tp t="s">
        <v>15.18</v>
        <stp/>
        <stp>52HIGH</stp>
        <stp>AFIN</stp>
        <tr r="J178" s="4"/>
      </tp>
      <tp t="s">
        <v>3.870000</v>
        <stp/>
        <stp>52HIGH</stp>
        <stp>BTBIF</stp>
        <tr r="J9" s="4"/>
      </tp>
      <tp t="s">
        <v>11.14</v>
        <stp/>
        <stp>52LOW</stp>
        <stp>UMH</stp>
        <tr r="K138" s="4"/>
      </tp>
      <tp t="s">
        <v>58.70</v>
        <stp/>
        <stp>52LOW</stp>
        <stp>UHT</stp>
        <tr r="K41" s="4"/>
      </tp>
      <tp t="s">
        <v>38.14</v>
        <stp/>
        <stp>52LOW</stp>
        <stp>UDR</stp>
        <tr r="K156" s="4"/>
      </tp>
      <tp t="s">
        <v>14.75</v>
        <stp/>
        <stp>52LOW</stp>
        <stp>UBP</stp>
        <tr r="K173" s="4"/>
      </tp>
      <tp t="s">
        <v>18.50</v>
        <stp/>
        <stp>52LOW</stp>
        <stp>UBA</stp>
        <tr r="K174" s="4"/>
      </tp>
      <tp t="s">
        <v>74.00</v>
        <stp/>
        <stp>52HIGH</stp>
        <stp>NYRT</stp>
        <tr r="J101" s="4"/>
      </tp>
      <tp t="s">
        <v>29.52</v>
        <stp/>
        <stp>52LOW</stp>
        <stp>TCO</stp>
        <tr r="K193" s="4"/>
      </tp>
      <tp t="s">
        <v>50.67</v>
        <stp/>
        <stp>52HIGH</stp>
        <stp>NXRT</stp>
        <tr r="J142" s="4"/>
      </tp>
      <tp t="s">
        <v>6.8530</v>
        <stp/>
        <stp>52LOW</stp>
        <stp>NWHUF</stp>
        <tr r="K40" s="4"/>
      </tp>
      <tp t="s">
        <v>28.19</v>
        <stp/>
        <stp>LAST</stp>
        <stp>CHSP</stp>
        <tr r="C69" s="4"/>
      </tp>
      <tp t="s">
        <v>80.91</v>
        <stp/>
        <stp>52LOW</stp>
        <stp>WGL</stp>
        <tr r="K148" s="4"/>
      </tp>
      <tp t="s">
        <v>44.00</v>
        <stp/>
        <stp>LAST</stp>
        <stp>CHCT</stp>
        <tr r="C39" s="4"/>
      </tp>
      <tp t="s">
        <v>1.99</v>
        <stp/>
        <stp>LAST</stp>
        <stp>WHLR</stp>
        <tr r="C163" s="4"/>
      </tp>
      <tp t="s">
        <v>63.76</v>
        <stp/>
        <stp>52LOW</stp>
        <stp>WPC</stp>
        <tr r="K35" s="4"/>
      </tp>
      <tp t="s">
        <v>3.11</v>
        <stp/>
        <stp>52LOW</stp>
        <stp>WPG</stp>
        <tr r="K175" s="4"/>
      </tp>
      <tp t="s">
        <v>23.80</v>
        <stp/>
        <stp>52LOW</stp>
        <stp>WRI</stp>
        <tr r="K195" s="4"/>
      </tp>
      <tp t="s">
        <v>22.53</v>
        <stp/>
        <stp>52LOW</stp>
        <stp>WRE</stp>
        <tr r="K24" s="4"/>
      </tp>
      <tp t="s">
        <v>11.50</v>
        <stp/>
        <stp>52LOW</stp>
        <stp>WSR</stp>
        <tr r="K170" s="4"/>
      </tp>
      <tp t="s">
        <v>13.60</v>
        <stp/>
        <stp>LAST</stp>
        <stp>SITC</stp>
        <tr r="C189" s="4"/>
      </tp>
      <tp t="s">
        <v>71.08</v>
        <stp/>
        <stp>52LOW</stp>
        <stp>VNQ</stp>
        <tr r="K1" s="4"/>
      </tp>
      <tp t="s">
        <v>58.60</v>
        <stp/>
        <stp>52LOW</stp>
        <stp>VNO</stp>
        <tr r="K127" s="4"/>
      </tp>
      <tp t="s">
        <v>70.97</v>
        <stp/>
        <stp>LAST</stp>
        <stp>IIPR</stp>
        <tr r="C85" s="4"/>
      </tp>
      <tp t="s">
        <v>6.955</v>
        <stp/>
        <stp>52LOW</stp>
        <stp>VER</stp>
        <tr r="K34" s="4"/>
      </tp>
      <tp t="s">
        <v>21.11</v>
        <stp/>
        <stp>LAST</stp>
        <stp>HIFR</stp>
        <tr r="C220" s="4"/>
      </tp>
      <tp t="s">
        <v>28.88</v>
        <stp/>
        <stp>LAST</stp>
        <stp>TIER</stp>
        <tr r="C111" s="4"/>
      </tp>
      <tp t="s">
        <v>25.36</v>
        <stp/>
        <stp>LAST</stp>
        <stp>VICI</stp>
        <tr r="C238" s="4"/>
      </tp>
      <tp t="s">
        <v>54.59</v>
        <stp/>
        <stp>52LOW</stp>
        <stp>VTR</stp>
        <tr r="K55" s="4"/>
      </tp>
      <tp t="s">
        <v>29.47</v>
        <stp/>
        <stp>LAST</stp>
        <stp>INVH</stp>
        <tr r="C158" s="4"/>
      </tp>
      <tp t="s">
        <v>18.51</v>
        <stp/>
        <stp>LAST</stp>
        <stp>ENTR</stp>
        <tr r="C18" s="4"/>
      </tp>
      <tp t="s">
        <v>5.02%</v>
        <stp/>
        <stp>YIELD</stp>
        <stp>XHR</stp>
        <tr r="G71" s="4"/>
      </tp>
    </main>
    <main first="tos.rtd">
      <tp t="s">
        <v>34.27</v>
        <stp/>
        <stp>52LOW</stp>
        <stp>QTS</stp>
        <tr r="K225" s="4"/>
      </tp>
      <tp t="s">
        <v>8.25</v>
        <stp/>
        <stp>LAST</stp>
        <stp>UNIT</stp>
        <tr r="C222" s="4"/>
      </tp>
      <tp t="s">
        <v>26.0761</v>
        <stp/>
        <stp>52HIGH</stp>
        <stp>CWYUF</stp>
        <tr r="J196" s="4"/>
      </tp>
      <tp t="s">
        <v>41.0543</v>
        <stp/>
        <stp>52HIGH</stp>
        <stp>APYRF</stp>
        <tr r="J120" s="4"/>
      </tp>
      <tp t="s">
        <v>6.7330</v>
        <stp/>
        <stp>52LOW</stp>
        <stp>SMMCF</stp>
        <tr r="K86" s="4"/>
      </tp>
      <tp t="s">
        <v>11.38000</v>
        <stp/>
        <stp>52LOW</stp>
        <stp>KMMPF</stp>
        <tr r="K145" s="4"/>
      </tp>
      <tp t="s">
        <v>4.70</v>
        <stp/>
        <stp>52LOW</stp>
        <stp>FRMUF</stp>
        <tr r="K5" s="4"/>
      </tp>
      <tp t="s">
        <v>55.21</v>
        <stp/>
        <stp>52LOW</stp>
        <stp>PLD</stp>
        <tr r="K99" s="4"/>
      </tp>
      <tp t="s">
        <v>44.38</v>
        <stp/>
        <stp>LAST</stp>
        <stp>CORR</stp>
        <tr r="C218" s="4"/>
      </tp>
      <tp t="s">
        <v>16.435</v>
        <stp/>
        <stp>52LOW</stp>
        <stp>PDM</stp>
        <tr r="K114" s="4"/>
      </tp>
      <tp t="s">
        <v>N/A</v>
        <stp/>
        <stp>YIELD</stp>
        <stp>YGE</stp>
        <tr r="G4" s="4"/>
      </tp>
      <tp t="s">
        <v>4.34</v>
        <stp/>
        <stp>52LOW</stp>
        <stp>PEI</stp>
        <tr r="K171" s="4"/>
      </tp>
      <tp t="s">
        <v>24.51</v>
        <stp/>
        <stp>52LOW</stp>
        <stp>PEB</stp>
        <tr r="K76" s="4"/>
      </tp>
      <tp t="s">
        <v>28.0725</v>
        <stp/>
        <stp>52LOW</stp>
        <stp>PCH</stp>
        <tr r="K224" s="4"/>
      </tp>
      <tp t="s">
        <v>64.94</v>
        <stp/>
        <stp>LAST</stp>
        <stp>CONE</stp>
        <tr r="C234" s="4"/>
      </tp>
      <tp t="s">
        <v>22.07</v>
        <stp/>
        <stp>LAST</stp>
        <stp>GOOD</stp>
        <tr r="C14" s="4"/>
      </tp>
      <tp t="s">
        <v>34.31</v>
        <stp/>
        <stp>LAST</stp>
        <stp>COLD</stp>
        <tr r="C97" s="4"/>
      </tp>
      <tp t="s">
        <v>6.57</v>
        <stp/>
        <stp>LAST</stp>
        <stp>SOHO</stp>
        <tr r="C58" s="4"/>
      </tp>
      <tp t="s">
        <v>17.32</v>
        <stp/>
        <stp>LAST</stp>
        <stp>ROIC</stp>
        <tr r="C185" s="4"/>
      </tp>
      <tp t="s">
        <v>193.89</v>
        <stp/>
        <stp>52LOW</stp>
        <stp>PSA</stp>
        <tr r="K243" s="4"/>
      </tp>
      <tp t="s">
        <v>125.52</v>
        <stp/>
        <stp>52LOW</stp>
        <stp>PSB</stp>
        <tr r="K27" s="4"/>
      </tp>
      <tp t="s">
        <v>5.6979</v>
        <stp/>
        <stp>52LOW</stp>
        <stp>BRLAF</stp>
        <tr r="K202" s="4"/>
      </tp>
      <tp t="s">
        <v>5.68</v>
        <stp/>
        <stp>52LOW</stp>
        <stp>BTLCY</stp>
        <tr r="K203" s="4"/>
      </tp>
      <tp t="s">
        <v>8.0000</v>
        <stp/>
        <stp>52LOW</stp>
        <stp>CMLEF</stp>
        <tr r="K19" s="4"/>
      </tp>
      <tp t="s">
        <v>75.455</v>
        <stp/>
        <stp>52LOW</stp>
        <stp>SLG</stp>
        <tr r="K125" s="4"/>
      </tp>
      <tp t="s">
        <v>4.04</v>
        <stp/>
        <stp>52LOW</stp>
        <stp>SNR</stp>
        <tr r="K38" s="4"/>
      </tp>
      <tp t="s">
        <v>7.05</v>
        <stp/>
        <stp>52LOW</stp>
        <stp>SNH</stp>
        <tr r="K43" s="4"/>
      </tp>
      <tp t="s">
        <v>12.54</v>
        <stp/>
        <stp>52LOW</stp>
        <stp>SHO</stp>
        <tr r="K73" s="4"/>
      </tp>
      <tp t="s">
        <v>10.15</v>
        <stp/>
        <stp>LAST</stp>
        <stp>CLPR</stp>
        <tr r="C134" s="4"/>
      </tp>
      <tp t="s">
        <v>21.32</v>
        <stp/>
        <stp>LAST</stp>
        <stp>ILPT</stp>
        <tr r="C88" s="4"/>
      </tp>
      <tp t="s">
        <v>43.03</v>
        <stp/>
        <stp>LAST</stp>
        <stp>GLPI</stp>
        <tr r="C236" s="4"/>
      </tp>
      <tp t="s">
        <v>13.61</v>
        <stp/>
        <stp>52LOW</stp>
        <stp>SKT</stp>
        <tr r="K183" s="4"/>
      </tp>
      <tp t="s">
        <v>18.60</v>
        <stp/>
        <stp>LAST</stp>
        <stp>PLYM</stp>
        <tr r="C83" s="4"/>
      </tp>
      <tp t="s">
        <v>18.45</v>
        <stp/>
        <stp>LAST</stp>
        <stp>CLDT</stp>
        <tr r="C66" s="4"/>
      </tp>
      <tp t="s">
        <v>20.75</v>
        <stp/>
        <stp>LAST</stp>
        <stp>ALEX</stp>
        <tr r="C21" s="4"/>
      </tp>
      <tp t="s">
        <v>4.84</v>
        <stp/>
        <stp>LAST</stp>
        <stp>CLNY</stp>
        <tr r="C26" s="4"/>
      </tp>
      <tp t="s">
        <v>96.95</v>
        <stp/>
        <stp>52LOW</stp>
        <stp>SUI</stp>
        <tr r="K155" s="4"/>
      </tp>
      <tp t="s">
        <v>142.40</v>
        <stp/>
        <stp>52LOW</stp>
        <stp>SPG</stp>
        <tr r="K210" s="4"/>
      </tp>
      <tp t="s">
        <v>33.86</v>
        <stp/>
        <stp>52LOW</stp>
        <stp>SRC</stp>
        <tr r="K197" s="4"/>
      </tp>
      <tp t="s">
        <v>30.6031</v>
        <stp/>
        <stp>52LOW</stp>
        <stp>SRG</stp>
        <tr r="K190" s="4"/>
      </tp>
      <tp t="s">
        <v>16.51</v>
        <stp/>
        <stp>52LOW</stp>
        <stp>RIOCF</stp>
        <tr r="K201" s="4"/>
      </tp>
      <tp t="s">
        <v>9.21136</v>
        <stp/>
        <stp>52LOW</stp>
        <stp>CROMF</stp>
        <tr r="K182" s="4"/>
      </tp>
      <tp t="s">
        <v>4.3407</v>
        <stp/>
        <stp>52LOW</stp>
        <stp>AHOTF</stp>
        <tr r="K61" s="4"/>
      </tp>
      <tp t="s">
        <v>15.65</v>
        <stp/>
        <stp>52LOW</stp>
        <stp>RLJ</stp>
        <tr r="K72" s="4"/>
      </tp>
      <tp t="s">
        <v>.742</v>
        <stp/>
        <stp>LAST</stp>
        <stp>SMTA</stp>
        <tr r="C167" s="4"/>
      </tp>
      <tp t="s">
        <v>13.19</v>
        <stp/>
        <stp>LAST</stp>
        <stp>GMRE</stp>
        <tr r="C37" s="4"/>
      </tp>
      <tp t="s">
        <v>64.45</v>
        <stp/>
        <stp>52LOW</stp>
        <stp>RHP</stp>
        <tr r="K78" s="4"/>
      </tp>
      <tp t="s">
        <v>55.50</v>
        <stp/>
        <stp>52LOW</stp>
        <stp>REG</stp>
        <tr r="K207" s="4"/>
      </tp>
      <tp t="s">
        <v>14.44</v>
        <stp/>
        <stp>LAST</stp>
        <stp>CMCT</stp>
        <tr r="C106" s="4"/>
      </tp>
      <tp t="s">
        <v>25.83</v>
        <stp/>
        <stp>52LOW</stp>
        <stp>RYN</stp>
        <tr r="K229" s="4"/>
      </tp>
      <tp t="s">
        <v>24.50</v>
        <stp/>
        <stp>52LOW</stp>
        <stp>RVI</stp>
        <tr r="K172" s="4"/>
      </tp>
      <tp t="s">
        <v>11.26</v>
        <stp/>
        <stp>52LOW</stp>
        <stp>RPT</stp>
        <tr r="K176" s="4"/>
      </tp>
      <tp t="s">
        <v>3.4961</v>
        <stp/>
        <stp>52HIGH</stp>
        <stp>PAZRF</stp>
        <tr r="J168" s="4"/>
      </tp>
      <tp t="s">
        <v>8.54500</v>
        <stp/>
        <stp>52LOW</stp>
        <stp>DUNDF</stp>
        <tr r="K22" s="4"/>
      </tp>
      <tp t="s">
        <v>21.37</v>
        <stp/>
        <stp>LAST</stp>
        <stp>SBRA</stp>
        <tr r="C47" s="4"/>
      </tp>
      <tp t="s">
        <v>8.90%</v>
        <stp/>
        <stp>YIELD</stp>
        <stp>TCO</stp>
        <tr r="G193" s="4"/>
      </tp>
      <tp t="s">
        <v>39.77</v>
        <stp/>
        <stp>LAST</stp>
        <stp>JBGS</stp>
        <tr r="C123" s="4"/>
      </tp>
      <tp t="s">
        <v>241.22</v>
        <stp/>
        <stp>LAST</stp>
        <stp>SBAC</stp>
        <tr r="C241" s="4"/>
      </tp>
      <tp t="s">
        <v>609.97</v>
        <stp/>
        <stp>52HIGH</stp>
        <stp>EQIX</stp>
        <tr r="J244" s="4"/>
      </tp>
      <tp t="s">
        <v>8.80</v>
        <stp/>
        <stp>52HIGH</stp>
        <stp>PMULF</stp>
        <tr r="J137" s="4"/>
      </tp>
      <tp t="s">
        <v>.8000</v>
        <stp/>
        <stp>52HIGH</stp>
        <stp>FQFC</stp>
        <tr r="J213" s="4"/>
      </tp>
      <tp t="s">
        <v>12.7909</v>
        <stp/>
        <stp>52LOW</stp>
        <stp>MNARF</stp>
        <tr r="K136" s="4"/>
      </tp>
      <tp t="s">
        <v>4.53%</v>
        <stp/>
        <stp>YIELD</stp>
        <stp>UMH</stp>
        <tr r="G138" s="4"/>
      </tp>
      <tp t="s">
        <v>27.68</v>
        <stp/>
        <stp>LAST</stp>
        <stp>FCPT</stp>
        <tr r="C223" s="4"/>
      </tp>
      <tp t="s">
        <v>2.33%</v>
        <stp/>
        <stp>YIELD</stp>
        <stp>UHT</stp>
        <tr r="G41" s="4"/>
      </tp>
      <tp t="s">
        <v>2.96%</v>
        <stp/>
        <stp>YIELD</stp>
        <stp>UDR</stp>
        <tr r="G156" s="4"/>
      </tp>
      <tp t="s">
        <v>4.70%</v>
        <stp/>
        <stp>YIELD</stp>
        <stp>UBA</stp>
        <tr r="G174" s="4"/>
      </tp>
      <tp t="s">
        <v>5.20%</v>
        <stp/>
        <stp>YIELD</stp>
        <stp>UBP</stp>
        <tr r="G173" s="4"/>
      </tp>
      <tp t="s">
        <v>19.55</v>
        <stp/>
        <stp>LAST</stp>
        <stp>JCAP</stp>
        <tr r="C216" s="4"/>
      </tp>
      <tp>
        <v>0</v>
        <stp/>
        <stp>LAST</stp>
        <stp>HCOM</stp>
        <tr r="C60" s="4"/>
      </tp>
      <tp t="s">
        <v>16.90</v>
        <stp/>
        <stp>52HIGH</stp>
        <stp>APLE</stp>
        <tr r="J75" s="4"/>
      </tp>
      <tp t="s">
        <v>14.93</v>
        <stp/>
        <stp>52HIGH</stp>
        <stp>CPLG</stp>
        <tr r="J65" s="4"/>
      </tp>
      <tp t="s">
        <v>14.30</v>
        <stp/>
        <stp>52HIGH</stp>
        <stp>RPAI</stp>
        <tr r="J192" s="4"/>
      </tp>
      <tp t="s">
        <v>14.27</v>
        <stp/>
        <stp>52HIGH</stp>
        <stp>WPTIF</stp>
        <tr r="J84" s="4"/>
      </tp>
      <tp t="s">
        <v>5.239</v>
        <stp/>
        <stp>52HIGH</stp>
        <stp>SLTTF</stp>
        <tr r="J103" s="4"/>
      </tp>
      <tp t="s">
        <v>17.00</v>
        <stp/>
        <stp>52HIGH</stp>
        <stp>APTS</stp>
        <tr r="J141" s="4"/>
      </tp>
      <tp t="s">
        <v>27.0999</v>
        <stp/>
        <stp>52HIGH</stp>
        <stp>EPRT</stp>
        <tr r="J16" s="4"/>
      </tp>
      <tp t="s">
        <v>3.95%</v>
        <stp/>
        <stp>YIELD</stp>
        <stp>VNO</stp>
        <tr r="G127" s="4"/>
      </tp>
      <tp t="s">
        <v>4.18%</v>
        <stp/>
        <stp>YIELD</stp>
        <stp>VNQ</stp>
        <tr r="G1" s="4"/>
      </tp>
      <tp t="s">
        <v>5.96%</v>
        <stp/>
        <stp>YIELD</stp>
        <stp>VER</stp>
        <tr r="G34" s="4"/>
      </tp>
      <tp t="s">
        <v>5.52%</v>
        <stp/>
        <stp>YIELD</stp>
        <stp>VTR</stp>
        <tr r="G55" s="4"/>
      </tp>
      <tp t="s">
        <v>36.89</v>
        <stp/>
        <stp>52HIGH</stp>
        <stp>BOWFF</stp>
        <tr r="J147" s="4"/>
      </tp>
      <tp t="s">
        <v>16.23</v>
        <stp/>
        <stp>52HIGH</stp>
        <stp>ESRT</stp>
        <tr r="J28" s="4"/>
      </tp>
    </main>
    <main first="tos.rtd">
      <tp t="s">
        <v>37.65</v>
        <stp/>
        <stp>52LOW</stp>
        <stp>GNCMB</stp>
        <tr r="K68" s="4"/>
      </tp>
      <tp>
        <v>0</v>
        <stp/>
        <stp>LAST</stp>
        <stp>CAVM</stp>
        <tr r="C29" s="4"/>
      </tp>
      <tp t="s">
        <v>1.53157</v>
        <stp/>
        <stp>LAST</stp>
        <stp>IARE</stp>
        <tr r="C177" s="4"/>
      </tp>
      <tp t="s">
        <v>32.42</v>
        <stp/>
        <stp>LAST</stp>
        <stp>HASI</stp>
        <tr r="C90" s="4"/>
      </tp>
      <tp t="s">
        <v>N/A</v>
        <stp/>
        <stp>YIELD</stp>
        <stp>WGL</stp>
        <tr r="G148" s="4"/>
      </tp>
      <tp t="s">
        <v>39.75</v>
        <stp/>
        <stp>LAST</stp>
        <stp>SAFE</stp>
        <tr r="C219" s="4"/>
      </tp>
      <tp t="s">
        <v>12.80</v>
        <stp/>
        <stp>LAST</stp>
        <stp>LAND</stp>
        <tr r="C215" s="4"/>
      </tp>
      <tp t="s">
        <v>88.40</v>
        <stp/>
        <stp>LAST</stp>
        <stp>LAMR</stp>
        <tr r="C235" s="4"/>
      </tp>
      <tp t="s">
        <v>8.48%</v>
        <stp/>
        <stp>YIELD</stp>
        <stp>WSR</stp>
        <tr r="G170" s="4"/>
      </tp>
      <tp t="s">
        <v>4.11%</v>
        <stp/>
        <stp>YIELD</stp>
        <stp>WRE</stp>
        <tr r="G24" s="4"/>
      </tp>
      <tp t="s">
        <v>5.06%</v>
        <stp/>
        <stp>YIELD</stp>
        <stp>WRI</stp>
        <tr r="G195" s="4"/>
      </tp>
      <tp t="s">
        <v>27.55%</v>
        <stp/>
        <stp>YIELD</stp>
        <stp>WPG</stp>
        <tr r="G175" s="4"/>
      </tp>
      <tp t="s">
        <v>5.29%</v>
        <stp/>
        <stp>YIELD</stp>
        <stp>WPC</stp>
        <tr r="G35" s="4"/>
      </tp>
      <tp t="s">
        <v>58.205</v>
        <stp/>
        <stp>52HIGH</stp>
        <stp>TRNO</stp>
        <tr r="J92" s="4"/>
      </tp>
      <tp t="s">
        <v>79.00</v>
        <stp/>
        <stp>52HIGH</stp>
        <stp>IRET</stp>
        <tr r="J140" s="4"/>
      </tp>
      <tp t="s">
        <v>145.00</v>
        <stp/>
        <stp>52HIGH</stp>
        <stp>MRTI</stp>
        <tr r="J132" s="4"/>
      </tp>
      <tp t="s">
        <v>2.740000</v>
        <stp/>
        <stp>52LOW</stp>
        <stp>BTBIF</stp>
        <tr r="K9" s="4"/>
      </tp>
      <tp t="s">
        <v>2.41%</v>
        <stp/>
        <stp>YIELD</stp>
        <stp>PLD</stp>
        <tr r="G99" s="4"/>
      </tp>
      <tp t="s">
        <v>5.60%</v>
        <stp/>
        <stp>YIELD</stp>
        <stp>PEB</stp>
        <tr r="G76" s="4"/>
      </tp>
      <tp t="s">
        <v>15.33%</v>
        <stp/>
        <stp>YIELD</stp>
        <stp>PEI</stp>
        <tr r="G171" s="4"/>
      </tp>
      <tp t="s">
        <v>N/A</v>
        <stp/>
        <stp>52LOW</stp>
        <stp>YGE</stp>
        <tr r="K4" s="4"/>
      </tp>
      <tp t="s">
        <v>3.79%</v>
        <stp/>
        <stp>YIELD</stp>
        <stp>PDM</stp>
        <tr r="G114" s="4"/>
      </tp>
      <tp t="s">
        <v>3.64%</v>
        <stp/>
        <stp>YIELD</stp>
        <stp>PCH</stp>
        <tr r="G224" s="4"/>
      </tp>
      <tp t="s">
        <v>N/A</v>
        <stp/>
        <stp>52LOW</stp>
        <stp>FCE/A</stp>
        <tr r="K30" s="4"/>
      </tp>
      <tp t="s">
        <v>2.55%</v>
        <stp/>
        <stp>YIELD</stp>
        <stp>PSB</stp>
        <tr r="G27" s="4"/>
      </tp>
      <tp t="s">
        <v>3.78%</v>
        <stp/>
        <stp>YIELD</stp>
        <stp>PSA</stp>
        <tr r="G243" s="4"/>
      </tp>
      <tp t="s">
        <v>13.52</v>
        <stp/>
        <stp>LAST</stp>
        <stp>AFIN</stp>
        <tr r="C178" s="4"/>
      </tp>
      <tp t="s">
        <v>36.32</v>
        <stp/>
        <stp>52HIGH</stp>
        <stp>CUBE</stp>
        <tr r="J233" s="4"/>
      </tp>
      <tp t="s">
        <v>4.9352</v>
        <stp/>
        <stp>52LOW</stp>
        <stp>TUERF</stp>
        <tr r="K102" s="4"/>
      </tp>
      <tp t="s">
        <v>6.4498</v>
        <stp/>
        <stp>52LOW</stp>
        <stp>ARESF</stp>
        <tr r="K17" s="4"/>
      </tp>
      <tp t="s">
        <v>16.1701</v>
        <stp/>
        <stp>52LOW</stp>
        <stp>DRETF</stp>
        <tr r="K108" s="4"/>
      </tp>
      <tp t="s">
        <v>6.94440</v>
        <stp/>
        <stp>52LOW</stp>
        <stp>DREUF</stp>
        <tr r="K87" s="4"/>
      </tp>
      <tp t="s">
        <v>14.85</v>
        <stp/>
        <stp>52LOW</stp>
        <stp>FREVS</stp>
        <tr r="K6" s="4"/>
      </tp>
      <tp t="s">
        <v>13.81</v>
        <stp/>
        <stp>LAST</stp>
        <stp>PGRE</stp>
        <tr r="C117" s="4"/>
      </tp>
      <tp t="s">
        <v>16.47</v>
        <stp/>
        <stp>52LOW</stp>
        <stp>XHR</stp>
        <tr r="K71" s="4"/>
      </tp>
      <tp t="s">
        <v>3.33%</v>
        <stp/>
        <stp>YIELD</stp>
        <stp>QTS</stp>
        <tr r="G225" s="4"/>
      </tp>
      <tp t="s">
        <v>40.96</v>
        <stp/>
        <stp>52HIGH</stp>
        <stp>STOR</stp>
        <tr r="J32" s="4"/>
      </tp>
      <tp t="s">
        <v>31.66</v>
        <stp/>
        <stp>52HIGH</stp>
        <stp>STAG</stp>
        <tr r="J93" s="4"/>
      </tp>
      <tp t="s">
        <v>13.81</v>
        <stp/>
        <stp>52HIGH</stp>
        <stp>STAR</stp>
        <tr r="J12" s="4"/>
      </tp>
      <tp t="s">
        <v>42.53</v>
        <stp/>
        <stp>52HIGH</stp>
        <stp>CDPYF</stp>
        <tr r="J149" s="4"/>
      </tp>
      <tp t="s">
        <v>12.2327</v>
        <stp/>
        <stp>52HIGH</stp>
        <stp>IIPZF</stp>
        <tr r="J144" s="4"/>
      </tp>
      <tp t="s">
        <v>25.54</v>
        <stp/>
        <stp>52HIGH</stp>
        <stp>CTRE</stp>
        <tr r="J44" s="4"/>
      </tp>
      <tp t="s">
        <v>52.50</v>
        <stp/>
        <stp>52HIGH</stp>
        <stp>GRP/U</stp>
        <tr r="J91" s="4"/>
      </tp>
      <tp t="s">
        <v>7.30%</v>
        <stp/>
        <stp>YIELD</stp>
        <stp>RLJ</stp>
        <tr r="G72" s="4"/>
      </tp>
      <tp t="s">
        <v>3.55</v>
        <stp/>
        <stp>LAST</stp>
        <stp>MDRR</stp>
        <tr r="C3" s="4"/>
      </tp>
      <tp t="s">
        <v>4.12%</v>
        <stp/>
        <stp>YIELD</stp>
        <stp>RHP</stp>
        <tr r="G78" s="4"/>
      </tp>
      <tp t="s">
        <v>3.74%</v>
        <stp/>
        <stp>YIELD</stp>
        <stp>REG</stp>
        <tr r="G207" s="4"/>
      </tp>
      <tp t="s">
        <v>3.30%</v>
        <stp/>
        <stp>YIELD</stp>
        <stp>RYN</stp>
        <tr r="G229" s="4"/>
      </tp>
      <tp t="s">
        <v>11.15</v>
        <stp/>
        <stp>LAST</stp>
        <stp>CDOR</stp>
        <tr r="C59" s="4"/>
      </tp>
      <tp t="s">
        <v>5.66%</v>
        <stp/>
        <stp>YIELD</stp>
        <stp>RVI</stp>
        <tr r="G172" s="4"/>
      </tp>
      <tp t="s">
        <v>6.02%</v>
        <stp/>
        <stp>YIELD</stp>
        <stp>RPT</stp>
        <tr r="G176" s="4"/>
      </tp>
      <tp t="s">
        <v>11.8754</v>
        <stp/>
        <stp>52HIGH</stp>
        <stp>LDSCY</stp>
        <tr r="J33" s="4"/>
      </tp>
      <tp t="s">
        <v>1.6110</v>
        <stp/>
        <stp>52HIGH</stp>
        <stp>PTSRF</stp>
        <tr r="J164" s="4"/>
      </tp>
    </main>
    <main first="tos.rtd">
      <tp t="s">
        <v>7.45%</v>
        <stp/>
        <stp>YIELD</stp>
        <stp>SNH</stp>
        <tr r="G43" s="4"/>
      </tp>
      <tp t="s">
        <v>6.55%</v>
        <stp/>
        <stp>YIELD</stp>
        <stp>SNR</stp>
        <tr r="G38" s="4"/>
      </tp>
      <tp t="s">
        <v>3.90%</v>
        <stp/>
        <stp>YIELD</stp>
        <stp>SLG</stp>
        <tr r="G125" s="4"/>
      </tp>
      <tp t="s">
        <v>9.53%</v>
        <stp/>
        <stp>YIELD</stp>
        <stp>SKT</stp>
        <tr r="G183" s="4"/>
      </tp>
      <tp t="s">
        <v>12.48</v>
        <stp/>
        <stp>LAST</stp>
        <stp>RESI</stp>
        <tr r="C139" s="4"/>
      </tp>
      <tp t="s">
        <v>15.82%</v>
        <stp/>
        <stp>YIELD</stp>
        <stp>SHO</stp>
        <tr r="G73" s="4"/>
      </tp>
      <tp t="s">
        <v>45.09</v>
        <stp/>
        <stp>LAST</stp>
        <stp>REXR</stp>
        <tr r="C94" s="4"/>
      </tp>
      <tp t="s">
        <v>4.23</v>
        <stp/>
        <stp>LAST</stp>
        <stp>SELF</stp>
        <tr r="C212" s="4"/>
      </tp>
      <tp t="s">
        <v>80.40</v>
        <stp/>
        <stp>LAST</stp>
        <stp>WELL</stp>
        <tr r="C56" s="4"/>
      </tp>
      <tp t="s">
        <v>2.01%</v>
        <stp/>
        <stp>YIELD</stp>
        <stp>SUI</stp>
        <tr r="G155" s="4"/>
      </tp>
      <tp t="s">
        <v>2.46%</v>
        <stp/>
        <stp>YIELD</stp>
        <stp>SRG</stp>
        <tr r="G190" s="4"/>
      </tp>
      <tp t="s">
        <v>5.08%</v>
        <stp/>
        <stp>YIELD</stp>
        <stp>SRC</stp>
        <tr r="G197" s="4"/>
      </tp>
      <tp t="s">
        <v>5.77%</v>
        <stp/>
        <stp>YIELD</stp>
        <stp>SPG</stp>
        <tr r="G210" s="4"/>
      </tp>
      <tp t="s">
        <v>8.5000</v>
        <stp/>
        <stp>52HIGH</stp>
        <stp>IVREF</stp>
        <tr r="J100" s="4"/>
      </tp>
      <tp t="s">
        <v>23.72</v>
        <stp/>
        <stp>52HIGH</stp>
        <stp>JNRFY</stp>
        <tr r="J198" s="4"/>
      </tp>
      <tp t="s">
        <v>4.85</v>
        <stp/>
        <stp>52HIGH</stp>
        <stp>RVEN</stp>
        <tr r="J130" s="4"/>
      </tp>
      <tp t="s">
        <v>1.6287</v>
        <stp/>
        <stp>52HIGH</stp>
        <stp>EFRTF</stp>
        <tr r="J7" s="4"/>
      </tp>
      <tp t="s">
        <v>13.00000</v>
        <stp/>
        <stp>52HIGH</stp>
        <stp>BSRTF</stp>
        <tr r="J131" s="4"/>
      </tp>
      <tp t="s">
        <v>10.0132</v>
        <stp/>
        <stp>52HIGH</stp>
        <stp>SRRTF</stp>
        <tr r="J169" s="4"/>
      </tp>
      <tp t="s">
        <v>23.095200</v>
        <stp/>
        <stp>52HIGH</stp>
        <stp>NPRUF</stp>
        <tr r="J146" s="4"/>
      </tp>
      <tp t="s">
        <v>9.49000</v>
        <stp/>
        <stp>52HIGH</stp>
        <stp>MGRUF</stp>
        <tr r="J11" s="4"/>
      </tp>
      <tp t="s">
        <v>10.83344</v>
        <stp/>
        <stp>52HIGH</stp>
        <stp>ACRVF</stp>
        <tr r="J10" s="4"/>
      </tp>
      <tp t="s">
        <v>10.9501</v>
        <stp/>
        <stp>52HIGH</stp>
        <stp>PPRQF</stp>
        <tr r="J194" s="4"/>
      </tp>
      <tp t="s">
        <v>11.94322</v>
        <stp/>
        <stp>52HIGH</stp>
        <stp>CTRRF</stp>
        <tr r="J186" s="4"/>
      </tp>
      <tp t="s">
        <v>N/A</v>
        <stp/>
        <stp>52HIGH</stp>
        <stp>BVWN</stp>
        <tr r="J82" s="4"/>
      </tp>
      <tp t="s">
        <v>12,586 M</v>
        <stp/>
        <stp>MARKET_CAP</stp>
        <stp>DRE</stp>
        <tr r="F98" s="4"/>
      </tp>
      <tp t="s">
        <v>2,258 M</v>
        <stp/>
        <stp>MARKET_CAP</stp>
        <stp>DRH</stp>
        <tr r="F70" s="4"/>
      </tp>
      <tp t="s">
        <v>1,735 M</v>
        <stp/>
        <stp>MARKET_CAP</stp>
        <stp>DEA</stp>
        <tr r="F109" s="4"/>
      </tp>
      <tp t="s">
        <v>7,596 M</v>
        <stp/>
        <stp>MARKET_CAP</stp>
        <stp>DEI</stp>
        <tr r="F124" s="4"/>
      </tp>
      <tp t="s">
        <v>3,518 M</v>
        <stp/>
        <stp>MARKET_CAP</stp>
        <stp>DOC</stp>
        <tr r="F45" s="4"/>
      </tp>
      <tp t="s">
        <v>24,649 M</v>
        <stp/>
        <stp>MARKET_CAP</stp>
        <stp>DLR</stp>
        <tr r="F242" s="4"/>
      </tp>
    </main>
    <main first="tos.rtd">
      <tp t="s">
        <v>19,649 M</v>
        <stp/>
        <stp>MARKET_CAP</stp>
        <stp>ESS</stp>
        <tr r="F159" s="4"/>
      </tp>
      <tp t="s">
        <v>5,516 M</v>
        <stp/>
        <stp>MARKET_CAP</stp>
        <stp>EPR</stp>
        <tr r="F232" s="4"/>
      </tp>
      <tp t="s">
        <v>29,820 M</v>
        <stp/>
        <stp>MARKET_CAP</stp>
        <stp>EQR</stp>
        <tr r="F161" s="4"/>
      </tp>
      <tp t="s">
        <v>3,950 M</v>
        <stp/>
        <stp>MARKET_CAP</stp>
        <stp>EQC</stp>
        <tr r="F118" s="4"/>
      </tp>
      <tp t="s">
        <v>13,530 M</v>
        <stp/>
        <stp>MARKET_CAP</stp>
        <stp>EXR</stp>
        <tr r="F239" s="4"/>
      </tp>
      <tp t="s">
        <v>5,117 M</v>
        <stp/>
        <stp>MARKET_CAP</stp>
        <stp>EGP</stp>
        <tr r="F95" s="4"/>
      </tp>
      <tp t="s">
        <v>12,660 M</v>
        <stp/>
        <stp>MARKET_CAP</stp>
        <stp>ELS</stp>
        <tr r="F154" s="4"/>
      </tp>
      <tp t="s">
        <v>0.00%</v>
        <stp/>
        <stp>PERCENT_CHANGE</stp>
        <stp>IIPZF</stp>
        <tr r="D144" s="4"/>
      </tp>
    </main>
    <main first="tos.rtd">
      <tp t="s">
        <v>-0.64%</v>
        <stp/>
        <stp>PERCENT_CHANGE</stp>
        <stp>CDPYF</stp>
        <tr r="D149" s="4"/>
      </tp>
      <tp t="s">
        <v>-0.10%</v>
        <stp/>
        <stp>PERCENT_CHANGE</stp>
        <stp>GRP/U</stp>
        <tr r="D91" s="4"/>
      </tp>
      <tp>
        <v>0</v>
        <stp/>
        <stp>VOLUME</stp>
        <stp>CAVM</stp>
        <tr r="E29" s="4"/>
      </tp>
      <tp>
        <v>811.44299999999998</v>
        <stp/>
        <stp>VOLUME</stp>
        <stp>HASI</stp>
        <tr r="E90" s="4"/>
      </tp>
      <tp>
        <v>0</v>
        <stp/>
        <stp>VOLUME</stp>
        <stp>IARE</stp>
        <tr r="E177" s="4"/>
      </tp>
      <tp>
        <v>815.50300000000004</v>
        <stp/>
        <stp>VOLUME</stp>
        <stp>LAMR</stp>
        <tr r="E235" s="4"/>
      </tp>
      <tp>
        <v>250.601</v>
        <stp/>
        <stp>VOLUME</stp>
        <stp>LAND</stp>
        <tr r="E215" s="4"/>
      </tp>
      <tp>
        <v>427.87900000000002</v>
        <stp/>
        <stp>VOLUME</stp>
        <stp>SAFE</stp>
        <tr r="E219" s="4"/>
      </tp>
      <tp t="s">
        <v>9,608 M</v>
        <stp/>
        <stp>MARKET_CAP</stp>
        <stp>FRT</stp>
        <tr r="F206" s="4"/>
      </tp>
      <tp t="s">
        <v>914 M</v>
        <stp/>
        <stp>MARKET_CAP</stp>
        <stp>FSP</stp>
        <tr r="F105" s="4"/>
      </tp>
      <tp t="s">
        <v>993 M</v>
        <stp/>
        <stp>MARKET_CAP</stp>
        <stp>FPH</stp>
        <tr r="F246" s="4"/>
      </tp>
      <tp t="s">
        <v>239 M</v>
        <stp/>
        <stp>MARKET_CAP</stp>
        <stp>FPI</stp>
        <tr r="F214" s="4"/>
      </tp>
      <tp t="s">
        <v>0.00%</v>
        <stp/>
        <stp>PERCENT_CHANGE</stp>
        <stp>LDSCY</stp>
        <tr r="D33" s="4"/>
      </tp>
      <tp t="s">
        <v>0.00%</v>
        <stp/>
        <stp>PERCENT_CHANGE</stp>
        <stp>PTSRF</stp>
        <tr r="D164" s="4"/>
      </tp>
      <tp t="s">
        <v>+1.18%</v>
        <stp/>
        <stp>PERCENT_CHANGE</stp>
        <stp>CHSP</stp>
        <tr r="D69" s="4"/>
      </tp>
      <tp t="s">
        <v>7,048,619</v>
        <stp/>
        <stp>VOLUME</stp>
        <stp>SBRA</stp>
        <tr r="E47" s="4"/>
      </tp>
      <tp t="s">
        <v>-0.43%</v>
        <stp/>
        <stp>PERCENT_CHANGE</stp>
        <stp>CHCT</stp>
        <tr r="D39" s="4"/>
      </tp>
      <tp t="s">
        <v>2,363,684</v>
        <stp/>
        <stp>VOLUME</stp>
        <stp>JBGS</stp>
        <tr r="E123" s="4"/>
      </tp>
      <tp t="s">
        <v>1,201,989</v>
        <stp/>
        <stp>VOLUME</stp>
        <stp>SBAC</stp>
        <tr r="E241" s="4"/>
      </tp>
      <tp t="s">
        <v>-1.49%</v>
        <stp/>
        <stp>PERCENT_CHANGE</stp>
        <stp>WHLR</stp>
        <tr r="D163" s="4"/>
      </tp>
      <tp t="s">
        <v>1,349 M</v>
        <stp/>
        <stp>MARKET_CAP</stp>
        <stp>GTY</stp>
        <tr r="F180" s="4"/>
      </tp>
      <tp t="s">
        <v>5.99%</v>
        <stp/>
        <stp>YIELD</stp>
        <stp>ARESF</stp>
        <tr r="G17" s="4"/>
      </tp>
      <tp t="s">
        <v>10.76%</v>
        <stp/>
        <stp>YIELD</stp>
        <stp>TUERF</stp>
        <tr r="G102" s="4"/>
      </tp>
      <tp t="s">
        <v>N/A</v>
        <stp/>
        <stp>MARKET_CAP</stp>
        <stp>GXP</stp>
        <tr r="F50" s="4"/>
      </tp>
      <tp t="s">
        <v>4.95%</v>
        <stp/>
        <stp>YIELD</stp>
        <stp>FREVS</stp>
        <tr r="G6" s="4"/>
      </tp>
      <tp t="s">
        <v>6.96%</v>
        <stp/>
        <stp>YIELD</stp>
        <stp>DREUF</stp>
        <tr r="G87" s="4"/>
      </tp>
      <tp t="s">
        <v>4.30%</v>
        <stp/>
        <stp>YIELD</stp>
        <stp>DRETF</stp>
        <tr r="G108" s="4"/>
      </tp>
      <tp t="s">
        <v>1,994 M</v>
        <stp/>
        <stp>MARKET_CAP</stp>
        <stp>GEO</stp>
        <tr r="F226" s="4"/>
      </tp>
      <tp t="s">
        <v>130 M</v>
        <stp/>
        <stp>MARKET_CAP</stp>
        <stp>GIG</stp>
        <tr r="F8" s="4"/>
      </tp>
      <tp t="s">
        <v>1,805 M</v>
        <stp/>
        <stp>MARKET_CAP</stp>
        <stp>GNL</stp>
        <tr r="F20" s="4"/>
      </tp>
      <tp t="s">
        <v>0.00%</v>
        <stp/>
        <stp>PERCENT_CHANGE</stp>
        <stp>JNRFY</stp>
        <tr r="D198" s="4"/>
      </tp>
      <tp t="s">
        <v>0.00%</v>
        <stp/>
        <stp>PERCENT_CHANGE</stp>
        <stp>IVREF</stp>
        <tr r="D100" s="4"/>
      </tp>
      <tp t="s">
        <v>0.00%</v>
        <stp/>
        <stp>PERCENT_CHANGE</stp>
        <stp>CTRRF</stp>
        <tr r="D186" s="4"/>
      </tp>
      <tp t="s">
        <v>+0.29%</v>
        <stp/>
        <stp>PERCENT_CHANGE</stp>
        <stp>PPRQF</stp>
        <tr r="D194" s="4"/>
      </tp>
      <tp t="s">
        <v>0.00%</v>
        <stp/>
        <stp>PERCENT_CHANGE</stp>
        <stp>ACRVF</stp>
        <tr r="D10" s="4"/>
      </tp>
      <tp t="s">
        <v>0.00%</v>
        <stp/>
        <stp>PERCENT_CHANGE</stp>
        <stp>MGRUF</stp>
        <tr r="D11" s="4"/>
      </tp>
      <tp t="s">
        <v>+0.69%</v>
        <stp/>
        <stp>PERCENT_CHANGE</stp>
        <stp>NPRUF</stp>
        <tr r="D146" s="4"/>
      </tp>
      <tp t="s">
        <v>0.00%</v>
        <stp/>
        <stp>PERCENT_CHANGE</stp>
        <stp>SRRTF</stp>
        <tr r="D169" s="4"/>
      </tp>
      <tp t="s">
        <v>0.00%</v>
        <stp/>
        <stp>PERCENT_CHANGE</stp>
        <stp>EFRTF</stp>
        <tr r="D7" s="4"/>
      </tp>
      <tp t="s">
        <v>+0.30%</v>
        <stp/>
        <stp>PERCENT_CHANGE</stp>
        <stp>BSRTF</stp>
        <tr r="D131" s="4"/>
      </tp>
      <tp t="s">
        <v>-3.85%</v>
        <stp/>
        <stp>PERCENT_CHANGE</stp>
        <stp>IIPR</stp>
        <tr r="D85" s="4"/>
      </tp>
      <tp t="s">
        <v>-0.51%</v>
        <stp/>
        <stp>PERCENT_CHANGE</stp>
        <stp>SITC</stp>
        <tr r="D189" s="4"/>
      </tp>
      <tp t="s">
        <v>1,194,671</v>
        <stp/>
        <stp>VOLUME</stp>
        <stp>FCPT</stp>
        <tr r="E223" s="4"/>
      </tp>
      <tp t="s">
        <v>+0.16%</v>
        <stp/>
        <stp>PERCENT_CHANGE</stp>
        <stp>VICI</stp>
        <tr r="D238" s="4"/>
      </tp>
      <tp>
        <v>0</v>
        <stp/>
        <stp>VOLUME</stp>
        <stp>HCOM</stp>
        <tr r="E60" s="4"/>
      </tp>
      <tp t="s">
        <v>0.00%</v>
        <stp/>
        <stp>PERCENT_CHANGE</stp>
        <stp>TIER</stp>
        <tr r="D111" s="4"/>
      </tp>
      <tp t="s">
        <v>0.00%</v>
        <stp/>
        <stp>PERCENT_CHANGE</stp>
        <stp>HIFR</stp>
        <tr r="D220" s="4"/>
      </tp>
      <tp>
        <v>943.30899999999997</v>
        <stp/>
        <stp>VOLUME</stp>
        <stp>JCAP</stp>
        <tr r="E216" s="4"/>
      </tp>
      <tp t="s">
        <v>N/A</v>
        <stp/>
        <stp>YIELD</stp>
        <stp>FCE/A</stp>
        <tr r="G30" s="4"/>
      </tp>
      <tp t="s">
        <v>10.93%</v>
        <stp/>
        <stp>YIELD</stp>
        <stp>BTBIF</stp>
        <tr r="G9" s="4"/>
      </tp>
    </main>
    <main first="tos.rtd">
      <tp t="s">
        <v>0.00%</v>
        <stp/>
        <stp>PERCENT_CHANGE</stp>
        <stp>PMULF</stp>
        <tr r="D137" s="4"/>
      </tp>
      <tp>
        <v>2.9830000000000001</v>
        <stp/>
        <stp>VOLUME</stp>
        <stp>APYRF</stp>
        <tr r="E120" s="4"/>
      </tp>
      <tp>
        <v>2.258</v>
        <stp/>
        <stp>VOLUME</stp>
        <stp>CWYUF</stp>
        <tr r="E196" s="4"/>
      </tp>
      <tp t="s">
        <v>+0.38%</v>
        <stp/>
        <stp>PERCENT_CHANGE</stp>
        <stp>ENTR</stp>
        <tr r="D18" s="4"/>
      </tp>
      <tp t="s">
        <v>+0.82%</v>
        <stp/>
        <stp>PERCENT_CHANGE</stp>
        <stp>INVH</stp>
        <tr r="D158" s="4"/>
      </tp>
      <tp>
        <v>22.584</v>
        <stp/>
        <stp>VOLUME</stp>
        <stp>MDRR</stp>
        <tr r="E3" s="4"/>
      </tp>
      <tp>
        <v>187.52500000000001</v>
        <stp/>
        <stp>VOLUME</stp>
        <stp>CDOR</stp>
        <tr r="E59" s="4"/>
      </tp>
      <tp t="s">
        <v>0.00%</v>
        <stp/>
        <stp>PERCENT_CHANGE</stp>
        <stp>UNIT</stp>
        <tr r="D222" s="4"/>
      </tp>
      <tp t="s">
        <v>18,337 M</v>
        <stp/>
        <stp>MARKET_CAP</stp>
        <stp>ARE</stp>
        <tr r="F128" s="4"/>
      </tp>
      <tp t="s">
        <v>29,051 M</v>
        <stp/>
        <stp>MARKET_CAP</stp>
        <stp>AVB</stp>
        <tr r="F160" s="4"/>
      </tp>
      <tp t="s">
        <v>6,348 M</v>
        <stp/>
        <stp>MARKET_CAP</stp>
        <stp>ACC</stp>
        <tr r="F150" s="4"/>
      </tp>
      <tp t="s">
        <v>2,695 M</v>
        <stp/>
        <stp>MARKET_CAP</stp>
        <stp>AAT</stp>
        <tr r="F25" s="4"/>
      </tp>
      <tp t="s">
        <v>2,896 M</v>
        <stp/>
        <stp>MARKET_CAP</stp>
        <stp>ADC</stp>
        <tr r="F191" s="4"/>
      </tp>
      <tp t="s">
        <v>N/A</v>
        <stp/>
        <stp>YIELD</stp>
        <stp>GNCMB</stp>
        <tr r="G68" s="4"/>
      </tp>
      <tp t="s">
        <v>2,275 M</v>
        <stp/>
        <stp>MARKET_CAP</stp>
        <stp>AKR</stp>
        <tr r="F188" s="4"/>
      </tp>
      <tp t="s">
        <v>285 M</v>
        <stp/>
        <stp>MARKET_CAP</stp>
        <stp>AHT</stp>
        <tr r="F63" s="4"/>
      </tp>
      <tp t="s">
        <v>1,404 M</v>
        <stp/>
        <stp>MARKET_CAP</stp>
        <stp>AHH</stp>
        <tr r="F15" s="4"/>
      </tp>
      <tp t="s">
        <v>7,550 M</v>
        <stp/>
        <stp>MARKET_CAP</stp>
        <stp>AIV</stp>
        <tr r="F152" s="4"/>
      </tp>
      <tp t="s">
        <v>1,663 M</v>
        <stp/>
        <stp>MARKET_CAP</stp>
        <stp>ALX</stp>
        <tr r="F184" s="4"/>
      </tp>
      <tp t="s">
        <v>100,875 M</v>
        <stp/>
        <stp>MARKET_CAP</stp>
        <stp>AMT</stp>
        <tr r="F247" s="4"/>
      </tp>
      <tp t="s">
        <v>7,788 M</v>
        <stp/>
        <stp>MARKET_CAP</stp>
        <stp>AMH</stp>
        <tr r="F151" s="4"/>
      </tp>
      <tp t="s">
        <v>+0.07%</v>
        <stp/>
        <stp>PERCENT_CHANGE</stp>
        <stp>WPTIF</stp>
        <tr r="D84" s="4"/>
      </tp>
      <tp t="s">
        <v>0.00%</v>
        <stp/>
        <stp>PERCENT_CHANGE</stp>
        <stp>SLTTF</stp>
        <tr r="D103" s="4"/>
      </tp>
      <tp t="s">
        <v>+1.46%</v>
        <stp/>
        <stp>PERCENT_CHANGE</stp>
        <stp>CORR</stp>
        <tr r="D218" s="4"/>
      </tp>
      <tp>
        <v>980.69200000000001</v>
        <stp/>
        <stp>VOLUME</stp>
        <stp>REXR</stp>
        <tr r="E94" s="4"/>
      </tp>
      <tp>
        <v>315.74200000000002</v>
        <stp/>
        <stp>VOLUME</stp>
        <stp>RESI</stp>
        <tr r="E139" s="4"/>
      </tp>
      <tp>
        <v>43.314999999999998</v>
        <stp/>
        <stp>VOLUME</stp>
        <stp>SELF</stp>
        <tr r="E212" s="4"/>
      </tp>
      <tp t="s">
        <v>5,539,132</v>
        <stp/>
        <stp>VOLUME</stp>
        <stp>WELL</stp>
        <tr r="E56" s="4"/>
      </tp>
      <tp t="s">
        <v>-0.06%</v>
        <stp/>
        <stp>PERCENT_CHANGE</stp>
        <stp>ROIC</stp>
        <tr r="D185" s="4"/>
      </tp>
      <tp t="s">
        <v>+0.46%</v>
        <stp/>
        <stp>PERCENT_CHANGE</stp>
        <stp>SOHO</stp>
        <tr r="D58" s="4"/>
      </tp>
      <tp t="s">
        <v>+0.70%</v>
        <stp/>
        <stp>PERCENT_CHANGE</stp>
        <stp>COLD</stp>
        <tr r="D97" s="4"/>
      </tp>
      <tp t="s">
        <v>+0.05%</v>
        <stp/>
        <stp>PERCENT_CHANGE</stp>
        <stp>GOOD</stp>
        <tr r="D14" s="4"/>
      </tp>
      <tp t="s">
        <v>+0.43%</v>
        <stp/>
        <stp>PERCENT_CHANGE</stp>
        <stp>CONE</stp>
        <tr r="D234" s="4"/>
      </tp>
      <tp t="s">
        <v>288 M</v>
        <stp/>
        <stp>MARKET_CAP</stp>
        <stp>BRT</stp>
        <tr r="F133" s="4"/>
      </tp>
      <tp t="s">
        <v>6,389 M</v>
        <stp/>
        <stp>MARKET_CAP</stp>
        <stp>BRX</stp>
        <tr r="F199" s="4"/>
      </tp>
      <tp t="s">
        <v>267 M</v>
        <stp/>
        <stp>MARKET_CAP</stp>
        <stp>BRG</stp>
        <tr r="F135" s="4"/>
      </tp>
      <tp t="s">
        <v>1,204 M</v>
        <stp/>
        <stp>MARKET_CAP</stp>
        <stp>BPR</stp>
        <tr r="F208" s="4"/>
      </tp>
      <tp t="s">
        <v>20,995 M</v>
        <stp/>
        <stp>MARKET_CAP</stp>
        <stp>BXP</stp>
        <tr r="F129" s="4"/>
      </tp>
      <tp t="s">
        <v>1,191 M</v>
        <stp/>
        <stp>MARKET_CAP</stp>
        <stp>BFS</stp>
        <tr r="F179" s="4"/>
      </tp>
      <tp t="s">
        <v>2,761 M</v>
        <stp/>
        <stp>MARKET_CAP</stp>
        <stp>BDN</stp>
        <tr r="F115" s="4"/>
      </tp>
      <tp t="s">
        <v>297 M</v>
        <stp/>
        <stp>MARKET_CAP</stp>
        <stp>BHR</stp>
        <tr r="F62" s="4"/>
      </tp>
      <tp t="s">
        <v>-1.08%</v>
        <stp/>
        <stp>PERCENT_CHANGE</stp>
        <stp>BOWFF</stp>
        <tr r="D147" s="4"/>
      </tp>
      <tp t="s">
        <v>+0.47%</v>
        <stp/>
        <stp>PERCENT_CHANGE</stp>
        <stp>GLPI</stp>
        <tr r="D236" s="4"/>
      </tp>
      <tp t="s">
        <v>+1.40%</v>
        <stp/>
        <stp>PERCENT_CHANGE</stp>
        <stp>CLPR</stp>
        <tr r="D134" s="4"/>
      </tp>
      <tp t="s">
        <v>+0.80%</v>
        <stp/>
        <stp>PERCENT_CHANGE</stp>
        <stp>ILPT</stp>
        <tr r="D88" s="4"/>
      </tp>
      <tp t="s">
        <v>+0.32%</v>
        <stp/>
        <stp>PERCENT_CHANGE</stp>
        <stp>PLYM</stp>
        <tr r="D83" s="4"/>
      </tp>
      <tp t="s">
        <v>1,851,789</v>
        <stp/>
        <stp>VOLUME</stp>
        <stp>AFIN</stp>
        <tr r="E178" s="4"/>
      </tp>
      <tp t="s">
        <v>-0.48%</v>
        <stp/>
        <stp>PERCENT_CHANGE</stp>
        <stp>ALEX</stp>
        <tr r="D21" s="4"/>
      </tp>
      <tp t="s">
        <v>+0.16%</v>
        <stp/>
        <stp>PERCENT_CHANGE</stp>
        <stp>CLDT</stp>
        <tr r="D66" s="4"/>
      </tp>
      <tp t="s">
        <v>+0.83%</v>
        <stp/>
        <stp>PERCENT_CHANGE</stp>
        <stp>CLNY</stp>
        <tr r="D26" s="4"/>
      </tp>
      <tp t="s">
        <v>10,242 M</v>
        <stp/>
        <stp>MARKET_CAP</stp>
        <stp>CPT</stp>
        <tr r="F153" s="4"/>
      </tp>
      <tp t="s">
        <v>563 M</v>
        <stp/>
        <stp>MARKET_CAP</stp>
        <stp>CTT</stp>
        <tr r="F217" s="4"/>
      </tp>
      <tp t="s">
        <v>6,022 M</v>
        <stp/>
        <stp>MARKET_CAP</stp>
        <stp>CUZ</stp>
        <tr r="F119" s="4"/>
      </tp>
      <tp t="s">
        <v>4.88%</v>
        <stp/>
        <stp>YIELD</stp>
        <stp>MNARF</stp>
        <tr r="G136" s="4"/>
      </tp>
      <tp t="s">
        <v>2,403 M</v>
        <stp/>
        <stp>MARKET_CAP</stp>
        <stp>CXP</stp>
        <tr r="F113" s="4"/>
      </tp>
      <tp t="s">
        <v>2,077 M</v>
        <stp/>
        <stp>MARKET_CAP</stp>
        <stp>CXW</stp>
        <tr r="F227" s="4"/>
      </tp>
      <tp t="s">
        <v>191 M</v>
        <stp/>
        <stp>MARKET_CAP</stp>
        <stp>CBL</stp>
        <tr r="F165" s="4"/>
      </tp>
      <tp t="s">
        <v>59,039 M</v>
        <stp/>
        <stp>MARKET_CAP</stp>
        <stp>CCI</stp>
        <tr r="F245" s="4"/>
      </tp>
      <tp t="s">
        <v>255 M</v>
        <stp/>
        <stp>MARKET_CAP</stp>
        <stp>CDR</stp>
        <tr r="F166" s="4"/>
      </tp>
      <tp t="s">
        <v>718 M</v>
        <stp/>
        <stp>MARKET_CAP</stp>
        <stp>CIO</stp>
        <tr r="F104" s="4"/>
      </tp>
      <tp t="s">
        <v>4,268 M</v>
        <stp/>
        <stp>MARKET_CAP</stp>
        <stp>COR</stp>
        <tr r="F230" s="4"/>
      </tp>
      <tp t="s">
        <v>2,055 M</v>
        <stp/>
        <stp>MARKET_CAP</stp>
        <stp>CLI</stp>
        <tr r="F112" s="4"/>
      </tp>
      <tp>
        <v>284</v>
        <stp/>
        <stp>VOLUME</stp>
        <stp>PAZRF</stp>
        <tr r="E168" s="4"/>
      </tp>
      <tp t="s">
        <v>-0.23%</v>
        <stp/>
        <stp>PERCENT_CHANGE</stp>
        <stp>GMRE</stp>
        <tr r="D37" s="4"/>
      </tp>
      <tp t="s">
        <v>-1.15%</v>
        <stp/>
        <stp>PERCENT_CHANGE</stp>
        <stp>SMTA</stp>
        <tr r="D167" s="4"/>
      </tp>
      <tp t="s">
        <v>2,095,814</v>
        <stp/>
        <stp>VOLUME</stp>
        <stp>PGRE</stp>
        <tr r="E117" s="4"/>
      </tp>
      <tp t="s">
        <v>-0.41%</v>
        <stp/>
        <stp>PERCENT_CHANGE</stp>
        <stp>CMCT</stp>
        <tr r="D106" s="4"/>
      </tp>
      <tp t="s">
        <v>5,007 M</v>
        <stp/>
        <stp>MARKET_CAP</stp>
        <stp>LSI</stp>
        <tr r="F231" s="4"/>
      </tp>
      <tp t="s">
        <v>9,409 M</v>
        <stp/>
        <stp>MARKET_CAP</stp>
        <stp>LPT</stp>
        <tr r="F31" s="4"/>
      </tp>
      <tp t="s">
        <v>1,771 M</v>
        <stp/>
        <stp>MARKET_CAP</stp>
        <stp>LTC</stp>
        <tr r="F42" s="4"/>
      </tp>
      <tp t="s">
        <v>2,720 M</v>
        <stp/>
        <stp>MARKET_CAP</stp>
        <stp>LXP</stp>
        <tr r="F23" s="4"/>
      </tp>
      <tp t="s">
        <v>3,539 M</v>
        <stp/>
        <stp>MARKET_CAP</stp>
        <stp>LHO</stp>
        <tr r="F74" s="4"/>
      </tp>
      <tp t="s">
        <v>6.31%</v>
        <stp/>
        <stp>YIELD</stp>
        <stp>DUNDF</stp>
        <tr r="G22" s="4"/>
      </tp>
      <tp>
        <v>0</v>
        <stp/>
        <stp>VOLUME</stp>
        <stp>PMULF</stp>
        <tr r="E137" s="4"/>
      </tp>
      <tp t="s">
        <v>0.00%</v>
        <stp/>
        <stp>PERCENT_CHANGE</stp>
        <stp>APYRF</stp>
        <tr r="D120" s="4"/>
      </tp>
      <tp t="s">
        <v>+2.08%</v>
        <stp/>
        <stp>PERCENT_CHANGE</stp>
        <stp>CWYUF</stp>
        <tr r="D196" s="4"/>
      </tp>
      <tp t="s">
        <v>+0.45%</v>
        <stp/>
        <stp>PERCENT_CHANGE</stp>
        <stp>SBRA</stp>
        <tr r="D47" s="4"/>
      </tp>
      <tp>
        <v>252.566</v>
        <stp/>
        <stp>VOLUME</stp>
        <stp>CHSP</stp>
        <tr r="E69" s="4"/>
      </tp>
      <tp t="s">
        <v>+1.29%</v>
        <stp/>
        <stp>PERCENT_CHANGE</stp>
        <stp>SBAC</stp>
        <tr r="D241" s="4"/>
      </tp>
      <tp>
        <v>18.088999999999999</v>
        <stp/>
        <stp>VOLUME</stp>
        <stp>WHLR</stp>
        <tr r="E163" s="4"/>
      </tp>
      <tp t="s">
        <v>-0.13%</v>
        <stp/>
        <stp>PERCENT_CHANGE</stp>
        <stp>JBGS</stp>
        <tr r="D123" s="4"/>
      </tp>
    </main>
    <main first="tos.rtd">
      <tp>
        <v>453.255</v>
        <stp/>
        <stp>VOLUME</stp>
        <stp>CHCT</stp>
        <tr r="E39" s="4"/>
      </tp>
      <tp t="s">
        <v>351 M</v>
        <stp/>
        <stp>MARKET_CAP</stp>
        <stp>MRT</stp>
        <tr r="F36" s="4"/>
      </tp>
      <tp t="s">
        <v>10,711 M</v>
        <stp/>
        <stp>MARKET_CAP</stp>
        <stp>MPW</stp>
        <tr r="F51" s="4"/>
      </tp>
      <tp t="s">
        <v>12.34%</v>
        <stp/>
        <stp>YIELD</stp>
        <stp>AHOTF</stp>
        <tr r="G61" s="4"/>
      </tp>
      <tp t="s">
        <v>3,739 M</v>
        <stp/>
        <stp>MARKET_CAP</stp>
        <stp>MAC</stp>
        <tr r="F200" s="4"/>
      </tp>
      <tp t="s">
        <v>14,835 M</v>
        <stp/>
        <stp>MARKET_CAP</stp>
        <stp>MAA</stp>
        <tr r="F157" s="4"/>
      </tp>
      <tp t="s">
        <v>9,581 M</v>
        <stp/>
        <stp>MARKET_CAP</stp>
        <stp>MGP</stp>
        <tr r="F80" s="4"/>
      </tp>
      <tp t="s">
        <v>7.27%</v>
        <stp/>
        <stp>YIELD</stp>
        <stp>CROMF</stp>
        <tr r="G182" s="4"/>
      </tp>
      <tp t="s">
        <v>7.04%</v>
        <stp/>
        <stp>YIELD</stp>
        <stp>RIOCF</stp>
        <tr r="G201" s="4"/>
      </tp>
      <tp t="s">
        <v>1,425 M</v>
        <stp/>
        <stp>MARKET_CAP</stp>
        <stp>MNR</stp>
        <tr r="F89" s="4"/>
      </tp>
      <tp>
        <v>19.173999999999999</v>
        <stp/>
        <stp>VOLUME</stp>
        <stp>WPTIF</stp>
        <tr r="E84" s="4"/>
      </tp>
      <tp>
        <v>15</v>
        <stp/>
        <stp>VOLUME</stp>
        <stp>SLTTF</stp>
        <tr r="E103" s="4"/>
      </tp>
      <tp t="s">
        <v>+0.91%</v>
        <stp/>
        <stp>PERCENT_CHANGE</stp>
        <stp>FCPT</stp>
        <tr r="D223" s="4"/>
      </tp>
      <tp t="s">
        <v>2,201,079</v>
        <stp/>
        <stp>VOLUME</stp>
        <stp>SITC</stp>
        <tr r="E189" s="4"/>
      </tp>
      <tp>
        <v>984.42</v>
        <stp/>
        <stp>VOLUME</stp>
        <stp>IIPR</stp>
        <tr r="E85" s="4"/>
      </tp>
      <tp t="s">
        <v>-2.05%</v>
        <stp/>
        <stp>PERCENT_CHANGE</stp>
        <stp>JCAP</stp>
        <tr r="D216" s="4"/>
      </tp>
      <tp>
        <v>0</v>
        <stp/>
        <stp>VOLUME</stp>
        <stp>TIER</stp>
        <tr r="E111" s="4"/>
      </tp>
      <tp>
        <v>0</v>
        <stp/>
        <stp>VOLUME</stp>
        <stp>HIFR</stp>
        <tr r="E220" s="4"/>
      </tp>
      <tp t="s">
        <v>N/A</v>
        <stp/>
        <stp>PERCENT_CHANGE</stp>
        <stp>HCOM</stp>
        <tr r="D60" s="4"/>
      </tp>
      <tp t="s">
        <v>3,467,033</v>
        <stp/>
        <stp>VOLUME</stp>
        <stp>VICI</stp>
        <tr r="E238" s="4"/>
      </tp>
      <tp t="s">
        <v>855 M</v>
        <stp/>
        <stp>MARKET_CAP</stp>
        <stp>NRE</stp>
        <tr r="F107" s="4"/>
      </tp>
      <tp t="s">
        <v>1,938 M</v>
        <stp/>
        <stp>MARKET_CAP</stp>
        <stp>NSA</stp>
        <tr r="F221" s="4"/>
      </tp>
      <tp t="s">
        <v>5.08%</v>
        <stp/>
        <stp>YIELD</stp>
        <stp>BTLCY</stp>
        <tr r="G203" s="4"/>
      </tp>
      <tp t="s">
        <v>3,581 M</v>
        <stp/>
        <stp>MARKET_CAP</stp>
        <stp>NHI</stp>
        <tr r="F46" s="4"/>
      </tp>
      <tp t="s">
        <v>4.07%</v>
        <stp/>
        <stp>YIELD</stp>
        <stp>BRLAF</stp>
        <tr r="G202" s="4"/>
      </tp>
      <tp t="s">
        <v>8,971 M</v>
        <stp/>
        <stp>MARKET_CAP</stp>
        <stp>NNN</stp>
        <tr r="F205" s="4"/>
      </tp>
      <tp t="s">
        <v>6.75%</v>
        <stp/>
        <stp>YIELD</stp>
        <stp>CMLEF</stp>
        <tr r="G19" s="4"/>
      </tp>
      <tp>
        <v>2.8260000000000001</v>
        <stp/>
        <stp>VOLUME</stp>
        <stp>BOWFF</stp>
        <tr r="E147" s="4"/>
      </tp>
      <tp t="s">
        <v>1,535 M</v>
        <stp/>
        <stp>MARKET_CAP</stp>
        <stp>OPI</stp>
        <tr r="F110" s="4"/>
      </tp>
      <tp t="s">
        <v>3,841 M</v>
        <stp/>
        <stp>MARKET_CAP</stp>
        <stp>OUT</stp>
        <tr r="F228" s="4"/>
      </tp>
      <tp t="s">
        <v>4.55%</v>
        <stp/>
        <stp>YIELD</stp>
        <stp>KMMPF</stp>
        <tr r="G145" s="4"/>
      </tp>
      <tp t="s">
        <v>9.43%</v>
        <stp/>
        <stp>YIELD</stp>
        <stp>FRMUF</stp>
        <tr r="G5" s="4"/>
      </tp>
      <tp t="s">
        <v>3,307 M</v>
        <stp/>
        <stp>MARKET_CAP</stp>
        <stp>OFC</stp>
        <tr r="F116" s="4"/>
      </tp>
    </main>
    <main first="tos.rtd">
      <tp t="s">
        <v>5.76%</v>
        <stp/>
        <stp>YIELD</stp>
        <stp>SMMCF</stp>
        <tr r="G86" s="4"/>
      </tp>
      <tp t="s">
        <v>9,293 M</v>
        <stp/>
        <stp>MARKET_CAP</stp>
        <stp>OHI</stp>
        <tr r="F53" s="4"/>
      </tp>
      <tp t="s">
        <v>546 M</v>
        <stp/>
        <stp>MARKET_CAP</stp>
        <stp>OLP</stp>
        <tr r="F13" s="4"/>
      </tp>
    </main>
    <main first="tos.rtd">
      <tp t="s">
        <v>-0.85%</v>
        <stp/>
        <stp>PERCENT_CHANGE</stp>
        <stp>PAZRF</stp>
        <tr r="D168" s="4"/>
      </tp>
      <tp t="s">
        <v>+0.87%</v>
        <stp/>
        <stp>PERCENT_CHANGE</stp>
        <stp>HASI</stp>
        <tr r="D90" s="4"/>
      </tp>
      <tp t="s">
        <v>0.00%</v>
        <stp/>
        <stp>PERCENT_CHANGE</stp>
        <stp>IARE</stp>
        <tr r="D177" s="4"/>
      </tp>
      <tp t="s">
        <v>N/A</v>
        <stp/>
        <stp>PERCENT_CHANGE</stp>
        <stp>CAVM</stp>
        <tr r="D29" s="4"/>
      </tp>
      <tp t="s">
        <v>+1.92%</v>
        <stp/>
        <stp>PERCENT_CHANGE</stp>
        <stp>SAFE</stp>
        <tr r="D219" s="4"/>
      </tp>
      <tp t="s">
        <v>+0.41%</v>
        <stp/>
        <stp>PERCENT_CHANGE</stp>
        <stp>LAMR</stp>
        <tr r="D235" s="4"/>
      </tp>
      <tp t="s">
        <v>+0.71%</v>
        <stp/>
        <stp>PERCENT_CHANGE</stp>
        <stp>LAND</stp>
        <tr r="D215" s="4"/>
      </tp>
      <tp t="s">
        <v>13,418 M</v>
        <stp/>
        <stp>MARKET_CAP</stp>
        <stp>HST</stp>
        <tr r="F81" s="4"/>
      </tp>
      <tp t="s">
        <v>5,659 M</v>
        <stp/>
        <stp>MARKET_CAP</stp>
        <stp>HPP</stp>
        <tr r="F122" s="4"/>
      </tp>
      <tp t="s">
        <v>4,078 M</v>
        <stp/>
        <stp>MARKET_CAP</stp>
        <stp>HPT</stp>
        <tr r="F77" s="4"/>
      </tp>
      <tp t="s">
        <v>6,245 M</v>
        <stp/>
        <stp>MARKET_CAP</stp>
        <stp>HTA</stp>
        <tr r="F49" s="4"/>
      </tp>
      <tp t="s">
        <v>15,568 M</v>
        <stp/>
        <stp>MARKET_CAP</stp>
        <stp>HCP</stp>
        <tr r="F54" s="4"/>
      </tp>
      <tp t="s">
        <v>4,946 M</v>
        <stp/>
        <stp>MARKET_CAP</stp>
        <stp>HIW</stp>
        <tr r="F121" s="4"/>
      </tp>
      <tp t="s">
        <v>14 M</v>
        <stp/>
        <stp>MARKET_CAP</stp>
        <stp>HMG</stp>
        <tr r="F162" s="4"/>
      </tp>
    </main>
    <main first="tos.rtd">
      <tp>
        <v>339.20299999999997</v>
        <stp/>
        <stp>VOLUME</stp>
        <stp>PLYM</stp>
        <tr r="E83" s="4"/>
      </tp>
      <tp t="s">
        <v>1,345,062</v>
        <stp/>
        <stp>VOLUME</stp>
        <stp>GLPI</stp>
        <tr r="E236" s="4"/>
      </tp>
      <tp>
        <v>84.781000000000006</v>
        <stp/>
        <stp>VOLUME</stp>
        <stp>CLPR</stp>
        <tr r="E134" s="4"/>
      </tp>
      <tp t="s">
        <v>2,394,899</v>
        <stp/>
        <stp>VOLUME</stp>
        <stp>ILPT</stp>
        <tr r="E88" s="4"/>
      </tp>
      <tp t="s">
        <v>7,310,270</v>
        <stp/>
        <stp>VOLUME</stp>
        <stp>CLNY</stp>
        <tr r="E26" s="4"/>
      </tp>
      <tp t="s">
        <v>+1.27%</v>
        <stp/>
        <stp>PERCENT_CHANGE</stp>
        <stp>AFIN</stp>
        <tr r="D178" s="4"/>
      </tp>
      <tp t="s">
        <v>1,375,563</v>
        <stp/>
        <stp>VOLUME</stp>
        <stp>ALEX</stp>
        <tr r="E21" s="4"/>
      </tp>
      <tp t="s">
        <v>1,098,829</v>
        <stp/>
        <stp>VOLUME</stp>
        <stp>CLDT</stp>
        <tr r="E66" s="4"/>
      </tp>
      <tp t="s">
        <v>1,283 M</v>
        <stp/>
        <stp>MARKET_CAP</stp>
        <stp>IRT</stp>
        <tr r="F143" s="4"/>
      </tp>
      <tp t="s">
        <v>9,177 M</v>
        <stp/>
        <stp>MARKET_CAP</stp>
        <stp>IRM</stp>
        <tr r="F237" s="4"/>
      </tp>
      <tp t="s">
        <v>14 M</v>
        <stp/>
        <stp>MARKET_CAP</stp>
        <stp>IHT</stp>
        <tr r="F57" s="4"/>
      </tp>
      <tp t="s">
        <v>1,294 M</v>
        <stp/>
        <stp>MARKET_CAP</stp>
        <stp>INN</stp>
        <tr r="F67" s="4"/>
      </tp>
      <tp>
        <v>12.646000000000001</v>
        <stp/>
        <stp>VOLUME</stp>
        <stp>CDPYF</stp>
        <tr r="E149" s="4"/>
      </tp>
      <tp>
        <v>2.5579999999999998</v>
        <stp/>
        <stp>VOLUME</stp>
        <stp>IIPZF</stp>
        <tr r="E144" s="4"/>
      </tp>
      <tp t="s">
        <v>+0.29%</v>
        <stp/>
        <stp>PERCENT_CHANGE</stp>
        <stp>PGRE</stp>
        <tr r="D117" s="4"/>
      </tp>
      <tp>
        <v>175.52600000000001</v>
        <stp/>
        <stp>VOLUME</stp>
        <stp>SMTA</stp>
        <tr r="E167" s="4"/>
      </tp>
      <tp t="s">
        <v>1,249,177</v>
        <stp/>
        <stp>VOLUME</stp>
        <stp>GMRE</stp>
        <tr r="E37" s="4"/>
      </tp>
      <tp>
        <v>11.821999999999999</v>
        <stp/>
        <stp>VOLUME</stp>
        <stp>GRP/U</stp>
        <tr r="E91" s="4"/>
      </tp>
      <tp>
        <v>500.767</v>
        <stp/>
        <stp>VOLUME</stp>
        <stp>CMCT</stp>
        <tr r="E106" s="4"/>
      </tp>
      <tp t="s">
        <v>8.77%</v>
        <stp/>
        <stp>YIELD</stp>
        <stp>NWHUF</stp>
        <tr r="G40" s="4"/>
      </tp>
      <tp>
        <v>0</v>
        <stp/>
        <stp>VOLUME</stp>
        <stp>LDSCY</stp>
        <tr r="E33" s="4"/>
      </tp>
      <tp>
        <v>0</v>
        <stp/>
        <stp>VOLUME</stp>
        <stp>PTSRF</stp>
        <tr r="E164" s="4"/>
      </tp>
      <tp t="s">
        <v>+2.46%</v>
        <stp/>
        <stp>PERCENT_CHANGE</stp>
        <stp>MDRR</stp>
        <tr r="D3" s="4"/>
      </tp>
      <tp>
        <v>169</v>
        <stp/>
        <stp>VOLUME</stp>
        <stp>ENTR</stp>
        <tr r="E18" s="4"/>
      </tp>
      <tp t="s">
        <v>7,176,837</v>
        <stp/>
        <stp>VOLUME</stp>
        <stp>INVH</stp>
        <tr r="E158" s="4"/>
      </tp>
      <tp t="s">
        <v>40,143,534</v>
        <stp/>
        <stp>VOLUME</stp>
        <stp>UNIT</stp>
        <tr r="E222" s="4"/>
      </tp>
      <tp t="s">
        <v>-0.45%</v>
        <stp/>
        <stp>PERCENT_CHANGE</stp>
        <stp>CDOR</stp>
        <tr r="D59" s="4"/>
      </tp>
      <tp t="s">
        <v>8,775 M</v>
        <stp/>
        <stp>MARKET_CAP</stp>
        <stp>KRC</stp>
        <tr r="F126" s="4"/>
      </tp>
      <tp t="s">
        <v>1,583 M</v>
        <stp/>
        <stp>MARKET_CAP</stp>
        <stp>KRG</stp>
        <tr r="F181" s="4"/>
      </tp>
      <tp t="s">
        <v>8,668 M</v>
        <stp/>
        <stp>MARKET_CAP</stp>
        <stp>KIM</stp>
        <tr r="F204" s="4"/>
      </tp>
      <tp>
        <v>0</v>
        <stp/>
        <stp>VOLUME</stp>
        <stp>IVREF</stp>
        <tr r="E100" s="4"/>
      </tp>
      <tp>
        <v>24</v>
        <stp/>
        <stp>VOLUME</stp>
        <stp>JNRFY</stp>
        <tr r="E198" s="4"/>
      </tp>
      <tp>
        <v>8.4960000000000004</v>
        <stp/>
        <stp>VOLUME</stp>
        <stp>PPRQF</stp>
        <tr r="E194" s="4"/>
      </tp>
      <tp>
        <v>0</v>
        <stp/>
        <stp>VOLUME</stp>
        <stp>CTRRF</stp>
        <tr r="E186" s="4"/>
      </tp>
      <tp>
        <v>0</v>
        <stp/>
        <stp>VOLUME</stp>
        <stp>SRRTF</stp>
        <tr r="E169" s="4"/>
      </tp>
      <tp>
        <v>3.484</v>
        <stp/>
        <stp>VOLUME</stp>
        <stp>BSRTF</stp>
        <tr r="E131" s="4"/>
      </tp>
      <tp>
        <v>1</v>
        <stp/>
        <stp>VOLUME</stp>
        <stp>EFRTF</stp>
        <tr r="E7" s="4"/>
      </tp>
      <tp>
        <v>2.7490000000000001</v>
        <stp/>
        <stp>VOLUME</stp>
        <stp>NPRUF</stp>
        <tr r="E146" s="4"/>
      </tp>
      <tp>
        <v>0</v>
        <stp/>
        <stp>VOLUME</stp>
        <stp>MGRUF</stp>
        <tr r="E11" s="4"/>
      </tp>
      <tp>
        <v>0</v>
        <stp/>
        <stp>VOLUME</stp>
        <stp>ACRVF</stp>
        <tr r="E10" s="4"/>
      </tp>
      <tp t="s">
        <v>+1.22%</v>
        <stp/>
        <stp>PERCENT_CHANGE</stp>
        <stp>RESI</stp>
        <tr r="D139" s="4"/>
      </tp>
      <tp t="s">
        <v>+0.42%</v>
        <stp/>
        <stp>PERCENT_CHANGE</stp>
        <stp>REXR</stp>
        <tr r="D94" s="4"/>
      </tp>
      <tp>
        <v>215.77099999999999</v>
        <stp/>
        <stp>VOLUME</stp>
        <stp>CORR</stp>
        <tr r="E218" s="4"/>
      </tp>
      <tp t="s">
        <v>1,942,415</v>
        <stp/>
        <stp>VOLUME</stp>
        <stp>COLD</stp>
        <tr r="E97" s="4"/>
      </tp>
      <tp>
        <v>725.12800000000004</v>
        <stp/>
        <stp>VOLUME</stp>
        <stp>GOOD</stp>
        <tr r="E14" s="4"/>
      </tp>
      <tp t="s">
        <v>1,774,075</v>
        <stp/>
        <stp>VOLUME</stp>
        <stp>CONE</stp>
        <tr r="E234" s="4"/>
      </tp>
      <tp t="s">
        <v>3,430,279</v>
        <stp/>
        <stp>VOLUME</stp>
        <stp>ROIC</stp>
        <tr r="E185" s="4"/>
      </tp>
      <tp>
        <v>36.799999999999997</v>
        <stp/>
        <stp>VOLUME</stp>
        <stp>SOHO</stp>
        <tr r="E58" s="4"/>
      </tp>
      <tp t="s">
        <v>+1.71%</v>
        <stp/>
        <stp>PERCENT_CHANGE</stp>
        <stp>WELL</stp>
        <tr r="D56" s="4"/>
      </tp>
      <tp t="s">
        <v>-0.94%</v>
        <stp/>
        <stp>PERCENT_CHANGE</stp>
        <stp>SELF</stp>
        <tr r="D212" s="4"/>
      </tp>
      <tp t="s">
        <v>1,858 M</v>
        <stp/>
        <stp>MARKET_CAP</stp>
        <stp>TCO</stp>
        <tr r="F193" s="4"/>
      </tp>
      <tp>
        <v>10.057</v>
        <stp/>
        <stp>VOLUME</stp>
        <stp>SMMCF</stp>
        <tr r="E86" s="4"/>
      </tp>
      <tp>
        <v>2.5550000000000002</v>
        <stp/>
        <stp>VOLUME</stp>
        <stp>KMMPF</stp>
        <tr r="E145" s="4"/>
      </tp>
      <tp>
        <v>0</v>
        <stp/>
        <stp>VOLUME</stp>
        <stp>FRMUF</stp>
        <tr r="E5" s="4"/>
      </tp>
      <tp t="s">
        <v>+2.14%</v>
        <stp/>
        <stp>PERCENT_CHANGE</stp>
        <stp>MNARF</stp>
        <tr r="D136" s="4"/>
      </tp>
      <tp>
        <v>668.22400000000005</v>
        <stp/>
        <stp>VOLUME</stp>
        <stp>APTS</stp>
        <tr r="E141" s="4"/>
      </tp>
      <tp t="s">
        <v>2,428,912</v>
        <stp/>
        <stp>VOLUME</stp>
        <stp>EPRT</stp>
        <tr r="E16" s="4"/>
      </tp>
      <tp t="s">
        <v>2,271,670</v>
        <stp/>
        <stp>VOLUME</stp>
        <stp>APLE</stp>
        <tr r="E75" s="4"/>
      </tp>
      <tp t="s">
        <v>1,487,038</v>
        <stp/>
        <stp>VOLUME</stp>
        <stp>CPLG</stp>
        <tr r="E65" s="4"/>
      </tp>
      <tp t="s">
        <v>2,026,417</v>
        <stp/>
        <stp>VOLUME</stp>
        <stp>RPAI</stp>
        <tr r="E192" s="4"/>
      </tp>
      <tp t="s">
        <v>766 M</v>
        <stp/>
        <stp>MARKET_CAP</stp>
        <stp>UBP</stp>
        <tr r="F173" s="4"/>
      </tp>
      <tp t="s">
        <v>951 M</v>
        <stp/>
        <stp>MARKET_CAP</stp>
        <stp>UBA</stp>
        <tr r="F174" s="4"/>
      </tp>
      <tp t="s">
        <v>13,574 M</v>
        <stp/>
        <stp>MARKET_CAP</stp>
        <stp>UDR</stp>
        <tr r="F156" s="4"/>
      </tp>
      <tp t="s">
        <v>1,620 M</v>
        <stp/>
        <stp>MARKET_CAP</stp>
        <stp>UHT</stp>
        <tr r="F41" s="4"/>
      </tp>
      <tp t="s">
        <v>2.80%</v>
        <stp/>
        <stp>YIELD</stp>
        <stp>BOWFF</stp>
        <tr r="G147" s="4"/>
      </tp>
      <tp t="s">
        <v>649 M</v>
        <stp/>
        <stp>MARKET_CAP</stp>
        <stp>UMH</stp>
        <tr r="F138" s="4"/>
      </tp>
      <tp>
        <v>120</v>
        <stp/>
        <stp>VOLUME</stp>
        <stp>BRLAF</stp>
        <tr r="E202" s="4"/>
      </tp>
      <tp>
        <v>58.831000000000003</v>
        <stp/>
        <stp>VOLUME</stp>
        <stp>BTLCY</stp>
        <tr r="E203" s="4"/>
      </tp>
      <tp>
        <v>10.983000000000001</v>
        <stp/>
        <stp>VOLUME</stp>
        <stp>CMLEF</stp>
        <tr r="E19" s="4"/>
      </tp>
    </main>
    <main first="tos.rtd">
      <tp>
        <v>931.94899999999996</v>
        <stp/>
        <stp>VOLUME</stp>
        <stp>EQIX</stp>
        <tr r="E244" s="4"/>
      </tp>
      <tp>
        <v>0</v>
        <stp/>
        <stp>VOLUME</stp>
        <stp>FQFC</stp>
        <tr r="E213" s="4"/>
      </tp>
      <tp t="s">
        <v>21,414 M</v>
        <stp/>
        <stp>MARKET_CAP</stp>
        <stp>VTR</stp>
        <tr r="F55" s="4"/>
      </tp>
      <tp t="s">
        <v>9.08%</v>
        <stp/>
        <stp>YIELD</stp>
        <stp>SLTTF</stp>
        <tr r="G103" s="4"/>
      </tp>
      <tp t="s">
        <v>5.42%</v>
        <stp/>
        <stp>YIELD</stp>
        <stp>WPTIF</stp>
        <tr r="G84" s="4"/>
      </tp>
      <tp t="s">
        <v>9,855 M</v>
        <stp/>
        <stp>MARKET_CAP</stp>
        <stp>VER</stp>
        <tr r="F34" s="4"/>
      </tp>
      <tp t="s">
        <v>24,286 M</v>
        <stp/>
        <stp>MARKET_CAP</stp>
        <stp>VNQ</stp>
        <tr r="F1" s="4"/>
      </tp>
      <tp t="s">
        <v>12,770 M</v>
        <stp/>
        <stp>MARKET_CAP</stp>
        <stp>VNO</stp>
        <tr r="F127" s="4"/>
      </tp>
      <tp>
        <v>20.63</v>
        <stp/>
        <stp>VOLUME</stp>
        <stp>RIOCF</stp>
        <tr r="E201" s="4"/>
      </tp>
      <tp t="s">
        <v>23,629 M</v>
        <stp/>
        <stp>MARKET_CAP</stp>
        <stp>O</stp>
        <tr r="F209" s="4"/>
      </tp>
      <tp t="s">
        <v>0.00%</v>
        <stp/>
        <stp>PERCENT_CHANGE</stp>
        <stp>GNCMB</stp>
        <tr r="D68" s="4"/>
      </tp>
      <tp>
        <v>5.0640000000000001</v>
        <stp/>
        <stp>VOLUME</stp>
        <stp>CROMF</stp>
        <tr r="E182" s="4"/>
      </tp>
      <tp>
        <v>33.951000000000001</v>
        <stp/>
        <stp>VOLUME</stp>
        <stp>AHOTF</stp>
        <tr r="E61" s="4"/>
      </tp>
      <tp t="s">
        <v>-0.39%</v>
        <stp/>
        <stp>PERCENT_CHANGE</stp>
        <stp>NXRT</stp>
        <tr r="D142" s="4"/>
      </tp>
      <tp>
        <v>0</v>
        <stp/>
        <stp>VOLUME</stp>
        <stp>MRTI</stp>
        <tr r="E132" s="4"/>
      </tp>
      <tp>
        <v>774.48199999999997</v>
        <stp/>
        <stp>VOLUME</stp>
        <stp>TRNO</stp>
        <tr r="E92" s="4"/>
      </tp>
      <tp>
        <v>104.62</v>
        <stp/>
        <stp>VOLUME</stp>
        <stp>IRET</stp>
        <tr r="E140" s="4"/>
      </tp>
      <tp t="s">
        <v>2,352 M</v>
        <stp/>
        <stp>MARKET_CAP</stp>
        <stp>WRE</stp>
        <tr r="F24" s="4"/>
      </tp>
      <tp t="s">
        <v>4,017 M</v>
        <stp/>
        <stp>MARKET_CAP</stp>
        <stp>WRI</stp>
        <tr r="F195" s="4"/>
      </tp>
      <tp t="s">
        <v>547 M</v>
        <stp/>
        <stp>MARKET_CAP</stp>
        <stp>WSR</stp>
        <tr r="F170" s="4"/>
      </tp>
      <tp t="s">
        <v>13,525 M</v>
        <stp/>
        <stp>MARKET_CAP</stp>
        <stp>WPC</stp>
        <tr r="F35" s="4"/>
      </tp>
      <tp t="s">
        <v>677 M</v>
        <stp/>
        <stp>MARKET_CAP</stp>
        <stp>WPG</stp>
        <tr r="F175" s="4"/>
      </tp>
      <tp t="s">
        <v>N/A</v>
        <stp/>
        <stp>MARKET_CAP</stp>
        <stp>WGL</stp>
        <tr r="F148" s="4"/>
      </tp>
      <tp t="s">
        <v>4.93%</v>
        <stp/>
        <stp>YIELD</stp>
        <stp>PMULF</stp>
        <tr r="G137" s="4"/>
      </tp>
      <tp t="s">
        <v>-0.68%</v>
        <stp/>
        <stp>PERCENT_CHANGE</stp>
        <stp>BTBIF</stp>
        <tr r="D9" s="4"/>
      </tp>
      <tp>
        <v>0</v>
        <stp/>
        <stp>VOLUME</stp>
        <stp>DUNDF</stp>
        <tr r="E22" s="4"/>
      </tp>
      <tp t="s">
        <v>0.00%</v>
        <stp/>
        <stp>PERCENT_CHANGE</stp>
        <stp>NYRT</stp>
        <tr r="D101" s="4"/>
      </tp>
      <tp t="s">
        <v>1,383,640</v>
        <stp/>
        <stp>VOLUME</stp>
        <stp>ESRT</stp>
        <tr r="E28" s="4"/>
      </tp>
      <tp t="s">
        <v>4,515 M</v>
        <stp/>
        <stp>MARKET_CAP</stp>
        <stp>PSB</stp>
        <tr r="F27" s="4"/>
      </tp>
      <tp t="s">
        <v>36,945 M</v>
        <stp/>
        <stp>MARKET_CAP</stp>
        <stp>PSA</stp>
        <tr r="F243" s="4"/>
      </tp>
      <tp t="s">
        <v>6.59%</v>
        <stp/>
        <stp>YIELD</stp>
        <stp>CTRRF</stp>
        <tr r="G186" s="4"/>
      </tp>
      <tp t="s">
        <v>7.09%</v>
        <stp/>
        <stp>YIELD</stp>
        <stp>PPRQF</stp>
        <tr r="G194" s="4"/>
      </tp>
      <tp t="s">
        <v>7.58%</v>
        <stp/>
        <stp>YIELD</stp>
        <stp>ACRVF</stp>
        <tr r="G10" s="4"/>
      </tp>
      <tp t="s">
        <v>7.18%</v>
        <stp/>
        <stp>YIELD</stp>
        <stp>NPRUF</stp>
        <tr r="G146" s="4"/>
      </tp>
      <tp t="s">
        <v>10.84%</v>
        <stp/>
        <stp>YIELD</stp>
        <stp>MGRUF</stp>
        <tr r="G11" s="4"/>
      </tp>
      <tp t="s">
        <v>4.22%</v>
        <stp/>
        <stp>YIELD</stp>
        <stp>BSRTF</stp>
        <tr r="G131" s="4"/>
      </tp>
      <tp t="s">
        <v>9.82%</v>
        <stp/>
        <stp>YIELD</stp>
        <stp>EFRTF</stp>
        <tr r="G7" s="4"/>
      </tp>
      <tp t="s">
        <v>8.71%</v>
        <stp/>
        <stp>YIELD</stp>
        <stp>SRRTF</stp>
        <tr r="G169" s="4"/>
      </tp>
      <tp t="s">
        <v>2,957 M</v>
        <stp/>
        <stp>MARKET_CAP</stp>
        <stp>PCH</stp>
        <tr r="F224" s="4"/>
      </tp>
      <tp t="s">
        <v>2,786 M</v>
        <stp/>
        <stp>MARKET_CAP</stp>
        <stp>PDM</stp>
        <tr r="F114" s="4"/>
      </tp>
      <tp t="s">
        <v>3,544 M</v>
        <stp/>
        <stp>MARKET_CAP</stp>
        <stp>PEB</stp>
        <tr r="F76" s="4"/>
      </tp>
      <tp t="s">
        <v>425 M</v>
        <stp/>
        <stp>MARKET_CAP</stp>
        <stp>PEI</stp>
        <tr r="F171" s="4"/>
      </tp>
      <tp t="s">
        <v>3.87%</v>
        <stp/>
        <stp>YIELD</stp>
        <stp>JNRFY</stp>
        <tr r="G198" s="4"/>
      </tp>
      <tp t="s">
        <v>55,615 M</v>
        <stp/>
        <stp>MARKET_CAP</stp>
        <stp>PLD</stp>
        <tr r="F99" s="4"/>
      </tp>
      <tp t="s">
        <v>10.19%</v>
        <stp/>
        <stp>YIELD</stp>
        <stp>IVREF</stp>
        <tr r="G100" s="4"/>
      </tp>
    </main>
    <main first="tos.rtd">
      <tp t="s">
        <v>+0.33%</v>
        <stp/>
        <stp>PERCENT_CHANGE</stp>
        <stp>ARESF</stp>
        <tr r="D17" s="4"/>
      </tp>
      <tp t="s">
        <v>0.00%</v>
        <stp/>
        <stp>PERCENT_CHANGE</stp>
        <stp>TUERF</stp>
        <tr r="D102" s="4"/>
      </tp>
      <tp t="s">
        <v>-0.62%</v>
        <stp/>
        <stp>PERCENT_CHANGE</stp>
        <stp>FREVS</stp>
        <tr r="D6" s="4"/>
      </tp>
      <tp t="s">
        <v>+0.08%</v>
        <stp/>
        <stp>PERCENT_CHANGE</stp>
        <stp>DREUF</stp>
        <tr r="D87" s="4"/>
      </tp>
      <tp t="s">
        <v>0.00%</v>
        <stp/>
        <stp>PERCENT_CHANGE</stp>
        <stp>DRETF</stp>
        <tr r="D108" s="4"/>
      </tp>
      <tp t="s">
        <v>N/A</v>
        <stp/>
        <stp>PERCENT_CHANGE</stp>
        <stp>FCE/A</stp>
        <tr r="D30" s="4"/>
      </tp>
      <tp t="s">
        <v>2,617,454</v>
        <stp/>
        <stp>VOLUME</stp>
        <stp>CTRE</stp>
        <tr r="E44" s="4"/>
      </tp>
      <tp t="s">
        <v>1,876,589</v>
        <stp/>
        <stp>VOLUME</stp>
        <stp>STOR</stp>
        <tr r="E32" s="4"/>
      </tp>
      <tp t="s">
        <v>4,618,928</v>
        <stp/>
        <stp>VOLUME</stp>
        <stp>STAG</stp>
        <tr r="E93" s="4"/>
      </tp>
      <tp t="s">
        <v>1,289,252</v>
        <stp/>
        <stp>VOLUME</stp>
        <stp>STAR</stp>
        <tr r="E12" s="4"/>
      </tp>
      <tp t="s">
        <v>30.15</v>
        <stp/>
        <stp>LAST</stp>
        <stp>WY</stp>
        <tr r="C240" s="4"/>
      </tp>
      <tp t="s">
        <v>N/A</v>
        <stp/>
        <stp>LAST</stp>
        <stp>WR</stp>
        <tr r="C52" s="4"/>
      </tp>
      <tp t="s">
        <v>18.94</v>
        <stp/>
        <stp>LAST</stp>
        <stp>UE</stp>
        <tr r="C187" s="4"/>
      </tp>
      <tp t="s">
        <v>3,075 M</v>
        <stp/>
        <stp>MARKET_CAP</stp>
        <stp>QTS</stp>
        <tr r="F225" s="4"/>
      </tp>
      <tp t="s">
        <v>8.8636</v>
        <stp/>
        <stp>LAST</stp>
        <stp>PW</stp>
        <tr r="C211" s="4"/>
      </tp>
      <tp t="s">
        <v>26.05</v>
        <stp/>
        <stp>LAST</stp>
        <stp>PK</stp>
        <tr r="C79" s="4"/>
      </tp>
      <tp t="s">
        <v>35.29%</v>
        <stp/>
        <stp>YIELD</stp>
        <stp>PTSRF</stp>
        <tr r="G164" s="4"/>
      </tp>
      <tp t="s">
        <v>41.12</v>
        <stp/>
        <stp>LAST</stp>
        <stp>FR</stp>
        <tr r="C96" s="4"/>
      </tp>
      <tp t="s">
        <v>5.96%</v>
        <stp/>
        <stp>YIELD</stp>
        <stp>LDSCY</stp>
        <tr r="G33" s="4"/>
      </tp>
      <tp t="s">
        <v>32.76</v>
        <stp/>
        <stp>LAST</stp>
        <stp>HR</stp>
        <tr r="C48" s="4"/>
      </tp>
      <tp t="s">
        <v>14.69</v>
        <stp/>
        <stp>LAST</stp>
        <stp>HT</stp>
        <tr r="C64" s="4"/>
      </tp>
    </main>
    <main first="tos.rtd">
      <tp>
        <v>7.3710000000000004</v>
        <stp/>
        <stp>VOLUME</stp>
        <stp>NWHUF</stp>
        <tr r="E40" s="4"/>
      </tp>
      <tp t="s">
        <v>3,006,756</v>
        <stp/>
        <stp>VOLUME</stp>
        <stp>CUBE</stp>
        <tr r="E233" s="4"/>
      </tp>
      <tp t="s">
        <v>2.62%</v>
        <stp/>
        <stp>YIELD</stp>
        <stp>IIPZF</stp>
        <tr r="G144" s="4"/>
      </tp>
      <tp t="s">
        <v>1,175 M</v>
        <stp/>
        <stp>MARKET_CAP</stp>
        <stp>RPT</stp>
        <tr r="F176" s="4"/>
      </tp>
      <tp t="s">
        <v>3.39%</v>
        <stp/>
        <stp>YIELD</stp>
        <stp>CDPYF</stp>
        <tr r="G149" s="4"/>
      </tp>
      <tp t="s">
        <v>690 M</v>
        <stp/>
        <stp>MARKET_CAP</stp>
        <stp>RVI</stp>
        <tr r="F172" s="4"/>
      </tp>
      <tp t="s">
        <v>4,231 M</v>
        <stp/>
        <stp>MARKET_CAP</stp>
        <stp>RYN</stp>
        <tr r="F229" s="4"/>
      </tp>
      <tp t="s">
        <v>10,498 M</v>
        <stp/>
        <stp>MARKET_CAP</stp>
        <stp>REG</stp>
        <tr r="F207" s="4"/>
      </tp>
      <tp t="s">
        <v>4,797 M</v>
        <stp/>
        <stp>MARKET_CAP</stp>
        <stp>RHP</stp>
        <tr r="F78" s="4"/>
      </tp>
      <tp t="s">
        <v>3,081 M</v>
        <stp/>
        <stp>MARKET_CAP</stp>
        <stp>RLJ</stp>
        <tr r="F72" s="4"/>
      </tp>
      <tp t="s">
        <v>N/A</v>
        <stp/>
        <stp>VOLUME</stp>
        <stp>BVWN</stp>
        <tr r="E82" s="4"/>
      </tp>
      <tp t="s">
        <v>72.50</v>
        <stp/>
        <stp>LAST</stp>
        <stp>O</stp>
        <tr r="C209" s="4"/>
      </tp>
      <tp>
        <v>578</v>
        <stp/>
        <stp>VOLUME</stp>
        <stp>RVEN</stp>
        <tr r="E130" s="4"/>
      </tp>
      <tp t="s">
        <v>5.71%</v>
        <stp/>
        <stp>YIELD</stp>
        <stp>GRP/U</stp>
        <tr r="G91" s="4"/>
      </tp>
      <tp t="s">
        <v>4,908 M</v>
        <stp/>
        <stp>MARKET_CAP</stp>
        <stp>SRC</stp>
        <tr r="F197" s="4"/>
      </tp>
      <tp t="s">
        <v>2,312 M</v>
        <stp/>
        <stp>MARKET_CAP</stp>
        <stp>SRG</stp>
        <tr r="F190" s="4"/>
      </tp>
      <tp t="s">
        <v>44,646 M</v>
        <stp/>
        <stp>MARKET_CAP</stp>
        <stp>SPG</stp>
        <tr r="F210" s="4"/>
      </tp>
      <tp t="s">
        <v>13,857 M</v>
        <stp/>
        <stp>MARKET_CAP</stp>
        <stp>SUI</stp>
        <tr r="F155" s="4"/>
      </tp>
      <tp t="s">
        <v>1,384 M</v>
        <stp/>
        <stp>MARKET_CAP</stp>
        <stp>SKT</stp>
        <tr r="F183" s="4"/>
      </tp>
      <tp t="s">
        <v>3,240 M</v>
        <stp/>
        <stp>MARKET_CAP</stp>
        <stp>SHO</stp>
        <tr r="F73" s="4"/>
      </tp>
      <tp t="s">
        <v>659 M</v>
        <stp/>
        <stp>MARKET_CAP</stp>
        <stp>SNR</stp>
        <tr r="F38" s="4"/>
      </tp>
      <tp t="s">
        <v>1,915 M</v>
        <stp/>
        <stp>MARKET_CAP</stp>
        <stp>SNH</stp>
        <tr r="F43" s="4"/>
      </tp>
      <tp t="s">
        <v>7,272 M</v>
        <stp/>
        <stp>MARKET_CAP</stp>
        <stp>SLG</stp>
        <tr r="F125" s="4"/>
      </tp>
      <tp>
        <v>0</v>
        <stp/>
        <stp>VOLUME</stp>
        <stp>TUERF</stp>
        <tr r="E102" s="4"/>
      </tp>
      <tp>
        <v>27.420999999999999</v>
        <stp/>
        <stp>VOLUME</stp>
        <stp>ARESF</stp>
        <tr r="E17" s="4"/>
      </tp>
      <tp>
        <v>6.468</v>
        <stp/>
        <stp>VOLUME</stp>
        <stp>DRETF</stp>
        <tr r="E108" s="4"/>
      </tp>
      <tp>
        <v>13.076000000000001</v>
        <stp/>
        <stp>VOLUME</stp>
        <stp>DREUF</stp>
        <tr r="E87" s="4"/>
      </tp>
      <tp>
        <v>200</v>
        <stp/>
        <stp>VOLUME</stp>
        <stp>FREVS</stp>
        <tr r="E6" s="4"/>
      </tp>
      <tp t="s">
        <v>0.00%</v>
        <stp/>
        <stp>PERCENT_CHANGE</stp>
        <stp>MRTI</stp>
        <tr r="D132" s="4"/>
      </tp>
      <tp>
        <v>305.91899999999998</v>
        <stp/>
        <stp>VOLUME</stp>
        <stp>NXRT</stp>
        <tr r="E142" s="4"/>
      </tp>
      <tp>
        <v>0</v>
        <stp/>
        <stp>VOLUME</stp>
        <stp>FCE/A</stp>
        <tr r="E30" s="4"/>
      </tp>
      <tp t="s">
        <v>-0.41%</v>
        <stp/>
        <stp>PERCENT_CHANGE</stp>
        <stp>IRET</stp>
        <tr r="D140" s="4"/>
      </tp>
      <tp t="s">
        <v>+0.74%</v>
        <stp/>
        <stp>PERCENT_CHANGE</stp>
        <stp>TRNO</stp>
        <tr r="D92" s="4"/>
      </tp>
    </main>
    <main first="tos.rtd">
      <tp t="s">
        <v>+0.05%</v>
        <stp/>
        <stp>PERCENT_CHANGE</stp>
        <stp>NWHUF</stp>
        <tr r="D40" s="4"/>
      </tp>
      <tp t="s">
        <v>+0.11%</v>
        <stp/>
        <stp>PERCENT_CHANGE</stp>
        <stp>ESRT</stp>
        <tr r="D28" s="4"/>
      </tp>
      <tp t="s">
        <v>N/A</v>
        <stp/>
        <stp>VOLUME</stp>
        <stp>NYRT</stp>
        <tr r="E101" s="4"/>
      </tp>
      <tp t="s">
        <v>+1.54%</v>
        <stp/>
        <stp>PERCENT_CHANGE</stp>
        <stp>EPRT</stp>
        <tr r="D16" s="4"/>
      </tp>
      <tp t="s">
        <v>-0.30%</v>
        <stp/>
        <stp>PERCENT_CHANGE</stp>
        <stp>APTS</stp>
        <tr r="D141" s="4"/>
      </tp>
      <tp t="s">
        <v>-0.67%</v>
        <stp/>
        <stp>PERCENT_CHANGE</stp>
        <stp>RPAI</stp>
        <tr r="D192" s="4"/>
      </tp>
      <tp t="s">
        <v>+1.24%</v>
        <stp/>
        <stp>PERCENT_CHANGE</stp>
        <stp>CPLG</stp>
        <tr r="D65" s="4"/>
      </tp>
      <tp t="s">
        <v>+0.43%</v>
        <stp/>
        <stp>PERCENT_CHANGE</stp>
        <stp>APLE</stp>
        <tr r="D75" s="4"/>
      </tp>
      <tp t="s">
        <v>0.00%</v>
        <stp/>
        <stp>PERCENT_CHANGE</stp>
        <stp>FQFC</stp>
        <tr r="D213" s="4"/>
      </tp>
      <tp t="s">
        <v>+0.31%</v>
        <stp/>
        <stp>PERCENT_CHANGE</stp>
        <stp>EQIX</stp>
        <tr r="D244" s="4"/>
      </tp>
      <tp t="s">
        <v>8.08%</v>
        <stp/>
        <stp>YIELD</stp>
        <stp>PAZRF</stp>
        <tr r="G168" s="4"/>
      </tp>
      <tp t="s">
        <v>2,467 M</v>
        <stp/>
        <stp>MARKET_CAP</stp>
        <stp>XHR</stp>
        <tr r="F71" s="4"/>
      </tp>
      <tp t="s">
        <v>7.62%</v>
        <stp/>
        <stp>YIELD</stp>
        <stp>HT</stp>
        <tr r="G64" s="4"/>
      </tp>
      <tp t="s">
        <v>3.66%</v>
        <stp/>
        <stp>YIELD</stp>
        <stp>HR</stp>
        <tr r="G48" s="4"/>
      </tp>
      <tp t="s">
        <v>+1.86%</v>
        <stp/>
        <stp>PERCENT_CHANGE</stp>
        <stp>SMMCF</stp>
        <tr r="D86" s="4"/>
      </tp>
      <tp t="s">
        <v>2.24%</v>
        <stp/>
        <stp>YIELD</stp>
        <stp>FR</stp>
        <tr r="G96" s="4"/>
      </tp>
      <tp>
        <v>2</v>
        <stp/>
        <stp>VOLUME</stp>
        <stp>MNARF</stp>
        <tr r="E136" s="4"/>
      </tp>
      <tp t="s">
        <v>4.65%</v>
        <stp/>
        <stp>YIELD</stp>
        <stp>UE</stp>
        <tr r="G187" s="4"/>
      </tp>
      <tp t="s">
        <v>4.51%</v>
        <stp/>
        <stp>YIELD</stp>
        <stp>WY</stp>
        <tr r="G240" s="4"/>
      </tp>
      <tp t="s">
        <v>N/A</v>
        <stp/>
        <stp>YIELD</stp>
        <stp>WR</stp>
        <tr r="G52" s="4"/>
      </tp>
      <tp t="s">
        <v>0.00%</v>
        <stp/>
        <stp>PERCENT_CHANGE</stp>
        <stp>KMMPF</stp>
        <tr r="D145" s="4"/>
      </tp>
      <tp t="s">
        <v>8.45%</v>
        <stp/>
        <stp>YIELD</stp>
        <stp>PK</stp>
        <tr r="G79" s="4"/>
      </tp>
      <tp t="s">
        <v>N/A</v>
        <stp/>
        <stp>YIELD</stp>
        <stp>PW</stp>
        <tr r="G211" s="4"/>
      </tp>
      <tp t="s">
        <v>0.00%</v>
        <stp/>
        <stp>PERCENT_CHANGE</stp>
        <stp>FRMUF</stp>
        <tr r="D5" s="4"/>
      </tp>
      <tp t="s">
        <v>N/A</v>
        <stp/>
        <stp>PERCENT_CHANGE</stp>
        <stp>BVWN</stp>
        <tr r="D82" s="4"/>
      </tp>
      <tp t="s">
        <v>-1.25%</v>
        <stp/>
        <stp>PERCENT_CHANGE</stp>
        <stp>RVEN</stp>
        <tr r="D130" s="4"/>
      </tp>
      <tp t="s">
        <v>N/A</v>
        <stp/>
        <stp>MARKET_CAP</stp>
        <stp>YGE</stp>
        <tr r="F4" s="4"/>
      </tp>
      <tp t="s">
        <v>-0.99%</v>
        <stp/>
        <stp>PERCENT_CHANGE</stp>
        <stp>BTLCY</stp>
        <tr r="D203" s="4"/>
      </tp>
      <tp t="s">
        <v>-1.51%</v>
        <stp/>
        <stp>PERCENT_CHANGE</stp>
        <stp>BRLAF</stp>
        <tr r="D202" s="4"/>
      </tp>
      <tp t="s">
        <v>-2.63%</v>
        <stp/>
        <stp>PERCENT_CHANGE</stp>
        <stp>CMLEF</stp>
        <tr r="D19" s="4"/>
      </tp>
    </main>
    <main first="tos.rtd">
      <tp t="s">
        <v>+3.27%</v>
        <stp/>
        <stp>PERCENT_CHANGE</stp>
        <stp>CROMF</stp>
        <tr r="D182" s="4"/>
      </tp>
      <tp t="s">
        <v>-0.29%</v>
        <stp/>
        <stp>PERCENT_CHANGE</stp>
        <stp>RIOCF</stp>
        <tr r="D201" s="4"/>
      </tp>
      <tp>
        <v>0</v>
        <stp/>
        <stp>VOLUME</stp>
        <stp>GNCMB</stp>
        <tr r="E68" s="4"/>
      </tp>
      <tp t="s">
        <v>+0.02%</v>
        <stp/>
        <stp>PERCENT_CHANGE</stp>
        <stp>AHOTF</stp>
        <tr r="D61" s="4"/>
      </tp>
      <tp t="s">
        <v>-1.20%</v>
        <stp/>
        <stp>PERCENT_CHANGE</stp>
        <stp>CTRE</stp>
        <tr r="D44" s="4"/>
      </tp>
      <tp t="s">
        <v>+0.64%</v>
        <stp/>
        <stp>PERCENT_CHANGE</stp>
        <stp>STAG</stp>
        <tr r="D93" s="4"/>
      </tp>
      <tp t="s">
        <v>-0.66%</v>
        <stp/>
        <stp>PERCENT_CHANGE</stp>
        <stp>STAR</stp>
        <tr r="D12" s="4"/>
      </tp>
      <tp t="s">
        <v>+0.22%</v>
        <stp/>
        <stp>PERCENT_CHANGE</stp>
        <stp>STOR</stp>
        <tr r="D32" s="4"/>
      </tp>
      <tp t="s">
        <v>4.18%</v>
        <stp/>
        <stp>YIELD</stp>
        <stp>APYRF</stp>
        <tr r="G120" s="4"/>
      </tp>
      <tp t="s">
        <v>7.71%</v>
        <stp/>
        <stp>YIELD</stp>
        <stp>CWYUF</stp>
        <tr r="G196" s="4"/>
      </tp>
      <tp>
        <v>3.0489999999999999</v>
        <stp/>
        <stp>VOLUME</stp>
        <stp>BTBIF</stp>
        <tr r="E9" s="4"/>
      </tp>
      <tp t="s">
        <v>0.00%</v>
        <stp/>
        <stp>PERCENT_CHANGE</stp>
        <stp>DUNDF</stp>
        <tr r="D22" s="4"/>
      </tp>
      <tp t="s">
        <v>+1.25%</v>
        <stp/>
        <stp>PERCENT_CHANGE</stp>
        <stp>CUBE</stp>
        <tr r="D233" s="4"/>
      </tp>
      <tp t="s">
        <v>34.89</v>
        <stp/>
        <stp>52HIGH</stp>
        <stp>HR</stp>
        <tr r="J48" s="4"/>
      </tp>
      <tp t="s">
        <v>20.38</v>
        <stp/>
        <stp>52HIGH</stp>
        <stp>HT</stp>
        <tr r="J64" s="4"/>
      </tp>
      <tp t="s">
        <v>43.24</v>
        <stp/>
        <stp>52HIGH</stp>
        <stp>FR</stp>
        <tr r="J96" s="4"/>
      </tp>
      <tp t="s">
        <v>33.02</v>
        <stp/>
        <stp>52HIGH</stp>
        <stp>PK</stp>
        <tr r="J79" s="4"/>
      </tp>
      <tp t="s">
        <v>11.2000</v>
        <stp/>
        <stp>52HIGH</stp>
        <stp>PW</stp>
        <tr r="J211" s="4"/>
      </tp>
      <tp t="s">
        <v>21.74</v>
        <stp/>
        <stp>52HIGH</stp>
        <stp>UE</stp>
        <tr r="J187" s="4"/>
      </tp>
      <tp t="s">
        <v>30.28</v>
        <stp/>
        <stp>52HIGH</stp>
        <stp>WY</stp>
        <tr r="J240" s="4"/>
      </tp>
      <tp t="s">
        <v>N/A</v>
        <stp/>
        <stp>52HIGH</stp>
        <stp>WR</stp>
        <tr r="J52" s="4"/>
      </tp>
      <tp t="s">
        <v>2,100,410</v>
        <stp/>
        <stp>VOLUME</stp>
        <stp>UE</stp>
        <tr r="E187" s="4"/>
      </tp>
      <tp t="s">
        <v>N/A</v>
        <stp/>
        <stp>VOLUME</stp>
        <stp>WR</stp>
        <tr r="E52" s="4"/>
      </tp>
      <tp t="s">
        <v>9,383,900</v>
        <stp/>
        <stp>VOLUME</stp>
        <stp>WY</stp>
        <tr r="E240" s="4"/>
      </tp>
      <tp t="s">
        <v>5,543,114</v>
        <stp/>
        <stp>VOLUME</stp>
        <stp>PK</stp>
        <tr r="E79" s="4"/>
      </tp>
      <tp>
        <v>16.824000000000002</v>
        <stp/>
        <stp>VOLUME</stp>
        <stp>PW</stp>
        <tr r="E211" s="4"/>
      </tp>
      <tp t="s">
        <v>1,310,383</v>
        <stp/>
        <stp>VOLUME</stp>
        <stp>FR</stp>
        <tr r="E96" s="4"/>
      </tp>
      <tp t="s">
        <v>2,859,122</v>
        <stp/>
        <stp>VOLUME</stp>
        <stp>HR</stp>
        <tr r="E48" s="4"/>
      </tp>
      <tp>
        <v>848.12599999999998</v>
        <stp/>
        <stp>VOLUME</stp>
        <stp>HT</stp>
        <tr r="E64" s="4"/>
      </tp>
    </main>
    <main first="tos.rtd">
      <tp t="s">
        <v>+0.77%</v>
        <stp/>
        <stp>PERCENT_CHANGE</stp>
        <stp>PK</stp>
        <tr r="D79" s="4"/>
      </tp>
      <tp t="s">
        <v>-1.51%</v>
        <stp/>
        <stp>PERCENT_CHANGE</stp>
        <stp>PW</stp>
        <tr r="D211" s="4"/>
      </tp>
      <tp t="s">
        <v>+0.47%</v>
        <stp/>
        <stp>PERCENT_CHANGE</stp>
        <stp>WY</stp>
        <tr r="D240" s="4"/>
      </tp>
      <tp t="s">
        <v>N/A</v>
        <stp/>
        <stp>PERCENT_CHANGE</stp>
        <stp>WR</stp>
        <tr r="D52" s="4"/>
      </tp>
      <tp t="s">
        <v>-0.47%</v>
        <stp/>
        <stp>PERCENT_CHANGE</stp>
        <stp>UE</stp>
        <tr r="D187" s="4"/>
      </tp>
      <tp t="s">
        <v>-0.40%</v>
        <stp/>
        <stp>PERCENT_CHANGE</stp>
        <stp>HR</stp>
        <tr r="D48" s="4"/>
      </tp>
      <tp t="s">
        <v>+0.96%</v>
        <stp/>
        <stp>PERCENT_CHANGE</stp>
        <stp>HT</stp>
        <tr r="D64" s="4"/>
      </tp>
      <tp t="s">
        <v>+0.46%</v>
        <stp/>
        <stp>PERCENT_CHANGE</stp>
        <stp>FR</stp>
        <tr r="D96" s="4"/>
      </tp>
    </main>
    <main first="tos.rtd">
      <tp t="s">
        <v>82.17</v>
        <stp/>
        <stp>52HIGH</stp>
        <stp>O</stp>
        <tr r="J209" s="4"/>
      </tp>
    </main>
    <main first="tos.rtd">
      <tp t="s">
        <v>59.93</v>
        <stp/>
        <stp>52LOW</stp>
        <stp>O</stp>
        <tr r="K209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volatileDependencies" Target="volatileDependencies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[REIT.xlsx]Munka3!Kimutatás1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  <c:pivotFmt>
        <c:idx val="66"/>
        <c:marker>
          <c:symbol val="none"/>
        </c:marker>
      </c:pivotFmt>
      <c:pivotFmt>
        <c:idx val="67"/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marker>
          <c:symbol val="none"/>
        </c:marker>
      </c:pivotFmt>
      <c:pivotFmt>
        <c:idx val="70"/>
        <c:marker>
          <c:symbol val="none"/>
        </c:marker>
      </c:pivotFmt>
      <c:pivotFmt>
        <c:idx val="71"/>
        <c:marker>
          <c:symbol val="none"/>
        </c:marker>
      </c:pivotFmt>
      <c:pivotFmt>
        <c:idx val="72"/>
        <c:marker>
          <c:symbol val="none"/>
        </c:marker>
      </c:pivotFmt>
      <c:pivotFmt>
        <c:idx val="73"/>
        <c:marker>
          <c:symbol val="none"/>
        </c:marker>
      </c:pivotFmt>
      <c:pivotFmt>
        <c:idx val="74"/>
        <c:marker>
          <c:symbol val="none"/>
        </c:marker>
      </c:pivotFmt>
      <c:pivotFmt>
        <c:idx val="75"/>
        <c:marker>
          <c:symbol val="none"/>
        </c:marker>
      </c:pivotFmt>
      <c:pivotFmt>
        <c:idx val="76"/>
        <c:marker>
          <c:symbol val="none"/>
        </c:marker>
      </c:pivotFmt>
      <c:pivotFmt>
        <c:idx val="77"/>
        <c:marker>
          <c:symbol val="none"/>
        </c:marker>
      </c:pivotFmt>
      <c:pivotFmt>
        <c:idx val="78"/>
        <c:marker>
          <c:symbol val="none"/>
        </c:marker>
      </c:pivotFmt>
      <c:pivotFmt>
        <c:idx val="79"/>
        <c:marker>
          <c:symbol val="none"/>
        </c:marker>
      </c:pivotFmt>
      <c:pivotFmt>
        <c:idx val="80"/>
        <c:marker>
          <c:symbol val="none"/>
        </c:marker>
      </c:pivotFmt>
      <c:pivotFmt>
        <c:idx val="81"/>
        <c:marker>
          <c:symbol val="none"/>
        </c:marker>
      </c:pivotFmt>
      <c:pivotFmt>
        <c:idx val="82"/>
        <c:marker>
          <c:symbol val="none"/>
        </c:marker>
      </c:pivotFmt>
      <c:pivotFmt>
        <c:idx val="83"/>
        <c:marker>
          <c:symbol val="none"/>
        </c:marker>
      </c:pivotFmt>
      <c:pivotFmt>
        <c:idx val="84"/>
        <c:marker>
          <c:symbol val="none"/>
        </c:marker>
      </c:pivotFmt>
      <c:pivotFmt>
        <c:idx val="85"/>
        <c:marker>
          <c:symbol val="none"/>
        </c:marker>
      </c:pivotFmt>
      <c:pivotFmt>
        <c:idx val="86"/>
        <c:marker>
          <c:symbol val="none"/>
        </c:marker>
      </c:pivotFmt>
      <c:pivotFmt>
        <c:idx val="87"/>
        <c:marker>
          <c:symbol val="none"/>
        </c:marker>
      </c:pivotFmt>
      <c:pivotFmt>
        <c:idx val="88"/>
        <c:marker>
          <c:symbol val="none"/>
        </c:marker>
      </c:pivotFmt>
      <c:pivotFmt>
        <c:idx val="89"/>
        <c:marker>
          <c:symbol val="none"/>
        </c:marker>
      </c:pivotFmt>
      <c:pivotFmt>
        <c:idx val="90"/>
        <c:marker>
          <c:symbol val="none"/>
        </c:marker>
      </c:pivotFmt>
      <c:pivotFmt>
        <c:idx val="91"/>
        <c:marker>
          <c:symbol val="none"/>
        </c:marker>
      </c:pivotFmt>
      <c:pivotFmt>
        <c:idx val="92"/>
        <c:marker>
          <c:symbol val="none"/>
        </c:marker>
      </c:pivotFmt>
      <c:pivotFmt>
        <c:idx val="93"/>
        <c:marker>
          <c:symbol val="none"/>
        </c:marker>
      </c:pivotFmt>
      <c:pivotFmt>
        <c:idx val="94"/>
        <c:marker>
          <c:symbol val="none"/>
        </c:marker>
      </c:pivotFmt>
      <c:pivotFmt>
        <c:idx val="95"/>
        <c:marker>
          <c:symbol val="none"/>
        </c:marker>
      </c:pivotFmt>
      <c:pivotFmt>
        <c:idx val="96"/>
        <c:marker>
          <c:symbol val="none"/>
        </c:marker>
      </c:pivotFmt>
      <c:pivotFmt>
        <c:idx val="97"/>
        <c:marker>
          <c:symbol val="none"/>
        </c:marker>
      </c:pivotFmt>
      <c:pivotFmt>
        <c:idx val="98"/>
        <c:marker>
          <c:symbol val="none"/>
        </c:marker>
      </c:pivotFmt>
      <c:pivotFmt>
        <c:idx val="99"/>
        <c:marker>
          <c:symbol val="none"/>
        </c:marker>
      </c:pivotFmt>
      <c:pivotFmt>
        <c:idx val="100"/>
        <c:marker>
          <c:symbol val="none"/>
        </c:marker>
      </c:pivotFmt>
      <c:pivotFmt>
        <c:idx val="101"/>
        <c:marker>
          <c:symbol val="none"/>
        </c:marker>
      </c:pivotFmt>
      <c:pivotFmt>
        <c:idx val="102"/>
        <c:marker>
          <c:symbol val="none"/>
        </c:marker>
      </c:pivotFmt>
      <c:pivotFmt>
        <c:idx val="103"/>
        <c:marker>
          <c:symbol val="none"/>
        </c:marker>
      </c:pivotFmt>
      <c:pivotFmt>
        <c:idx val="104"/>
        <c:marker>
          <c:symbol val="none"/>
        </c:marker>
      </c:pivotFmt>
      <c:pivotFmt>
        <c:idx val="105"/>
        <c:marker>
          <c:symbol val="none"/>
        </c:marker>
      </c:pivotFmt>
      <c:pivotFmt>
        <c:idx val="106"/>
        <c:marker>
          <c:symbol val="none"/>
        </c:marker>
      </c:pivotFmt>
      <c:pivotFmt>
        <c:idx val="107"/>
        <c:marker>
          <c:symbol val="none"/>
        </c:marker>
      </c:pivotFmt>
      <c:pivotFmt>
        <c:idx val="108"/>
        <c:marker>
          <c:symbol val="none"/>
        </c:marker>
      </c:pivotFmt>
      <c:pivotFmt>
        <c:idx val="109"/>
        <c:marker>
          <c:symbol val="none"/>
        </c:marker>
      </c:pivotFmt>
      <c:pivotFmt>
        <c:idx val="110"/>
        <c:marker>
          <c:symbol val="none"/>
        </c:marker>
      </c:pivotFmt>
      <c:pivotFmt>
        <c:idx val="111"/>
        <c:marker>
          <c:symbol val="none"/>
        </c:marker>
      </c:pivotFmt>
      <c:pivotFmt>
        <c:idx val="112"/>
        <c:marker>
          <c:symbol val="none"/>
        </c:marker>
      </c:pivotFmt>
      <c:pivotFmt>
        <c:idx val="113"/>
        <c:marker>
          <c:symbol val="none"/>
        </c:marker>
      </c:pivotFmt>
      <c:pivotFmt>
        <c:idx val="114"/>
        <c:marker>
          <c:symbol val="none"/>
        </c:marker>
      </c:pivotFmt>
      <c:pivotFmt>
        <c:idx val="115"/>
        <c:marker>
          <c:symbol val="none"/>
        </c:marker>
      </c:pivotFmt>
      <c:pivotFmt>
        <c:idx val="116"/>
        <c:marker>
          <c:symbol val="none"/>
        </c:marker>
      </c:pivotFmt>
      <c:pivotFmt>
        <c:idx val="117"/>
        <c:marker>
          <c:symbol val="none"/>
        </c:marker>
      </c:pivotFmt>
      <c:pivotFmt>
        <c:idx val="118"/>
        <c:marker>
          <c:symbol val="none"/>
        </c:marker>
      </c:pivotFmt>
      <c:pivotFmt>
        <c:idx val="119"/>
        <c:marker>
          <c:symbol val="none"/>
        </c:marker>
      </c:pivotFmt>
      <c:pivotFmt>
        <c:idx val="120"/>
        <c:marker>
          <c:symbol val="none"/>
        </c:marker>
      </c:pivotFmt>
      <c:pivotFmt>
        <c:idx val="121"/>
        <c:marker>
          <c:symbol val="none"/>
        </c:marker>
      </c:pivotFmt>
      <c:pivotFmt>
        <c:idx val="122"/>
        <c:marker>
          <c:symbol val="none"/>
        </c:marker>
      </c:pivotFmt>
      <c:pivotFmt>
        <c:idx val="123"/>
        <c:marker>
          <c:symbol val="none"/>
        </c:marker>
      </c:pivotFmt>
      <c:pivotFmt>
        <c:idx val="124"/>
        <c:marker>
          <c:symbol val="none"/>
        </c:marker>
      </c:pivotFmt>
      <c:pivotFmt>
        <c:idx val="125"/>
        <c:marker>
          <c:symbol val="none"/>
        </c:marker>
      </c:pivotFmt>
      <c:pivotFmt>
        <c:idx val="126"/>
        <c:marker>
          <c:symbol val="none"/>
        </c:marker>
      </c:pivotFmt>
      <c:pivotFmt>
        <c:idx val="127"/>
        <c:marker>
          <c:symbol val="none"/>
        </c:marker>
      </c:pivotFmt>
      <c:pivotFmt>
        <c:idx val="128"/>
        <c:marker>
          <c:symbol val="none"/>
        </c:marker>
      </c:pivotFmt>
      <c:pivotFmt>
        <c:idx val="129"/>
        <c:marker>
          <c:symbol val="none"/>
        </c:marker>
      </c:pivotFmt>
      <c:pivotFmt>
        <c:idx val="130"/>
        <c:marker>
          <c:symbol val="none"/>
        </c:marker>
      </c:pivotFmt>
      <c:pivotFmt>
        <c:idx val="131"/>
        <c:marker>
          <c:symbol val="none"/>
        </c:marker>
      </c:pivotFmt>
      <c:pivotFmt>
        <c:idx val="132"/>
        <c:marker>
          <c:symbol val="none"/>
        </c:marker>
      </c:pivotFmt>
      <c:pivotFmt>
        <c:idx val="133"/>
        <c:marker>
          <c:symbol val="none"/>
        </c:marker>
      </c:pivotFmt>
      <c:pivotFmt>
        <c:idx val="134"/>
        <c:marker>
          <c:symbol val="none"/>
        </c:marker>
      </c:pivotFmt>
      <c:pivotFmt>
        <c:idx val="135"/>
        <c:marker>
          <c:symbol val="none"/>
        </c:marker>
      </c:pivotFmt>
      <c:pivotFmt>
        <c:idx val="136"/>
        <c:marker>
          <c:symbol val="none"/>
        </c:marker>
      </c:pivotFmt>
      <c:pivotFmt>
        <c:idx val="137"/>
        <c:marker>
          <c:symbol val="none"/>
        </c:marker>
      </c:pivotFmt>
      <c:pivotFmt>
        <c:idx val="138"/>
        <c:marker>
          <c:symbol val="none"/>
        </c:marker>
      </c:pivotFmt>
      <c:pivotFmt>
        <c:idx val="139"/>
        <c:marker>
          <c:symbol val="none"/>
        </c:marker>
      </c:pivotFmt>
      <c:pivotFmt>
        <c:idx val="140"/>
        <c:marker>
          <c:symbol val="none"/>
        </c:marker>
      </c:pivotFmt>
      <c:pivotFmt>
        <c:idx val="141"/>
        <c:marker>
          <c:symbol val="none"/>
        </c:marker>
      </c:pivotFmt>
      <c:pivotFmt>
        <c:idx val="142"/>
        <c:marker>
          <c:symbol val="none"/>
        </c:marker>
      </c:pivotFmt>
      <c:pivotFmt>
        <c:idx val="143"/>
        <c:marker>
          <c:symbol val="none"/>
        </c:marker>
      </c:pivotFmt>
      <c:pivotFmt>
        <c:idx val="144"/>
        <c:marker>
          <c:symbol val="none"/>
        </c:marker>
      </c:pivotFmt>
      <c:pivotFmt>
        <c:idx val="145"/>
        <c:marker>
          <c:symbol val="none"/>
        </c:marker>
      </c:pivotFmt>
      <c:pivotFmt>
        <c:idx val="146"/>
        <c:marker>
          <c:symbol val="none"/>
        </c:marker>
      </c:pivotFmt>
      <c:pivotFmt>
        <c:idx val="147"/>
        <c:marker>
          <c:symbol val="none"/>
        </c:marker>
      </c:pivotFmt>
      <c:pivotFmt>
        <c:idx val="148"/>
        <c:marker>
          <c:symbol val="none"/>
        </c:marker>
      </c:pivotFmt>
      <c:pivotFmt>
        <c:idx val="149"/>
        <c:marker>
          <c:symbol val="none"/>
        </c:marker>
      </c:pivotFmt>
      <c:pivotFmt>
        <c:idx val="150"/>
        <c:marker>
          <c:symbol val="none"/>
        </c:marker>
      </c:pivotFmt>
      <c:pivotFmt>
        <c:idx val="151"/>
        <c:marker>
          <c:symbol val="none"/>
        </c:marker>
      </c:pivotFmt>
      <c:pivotFmt>
        <c:idx val="152"/>
        <c:marker>
          <c:symbol val="none"/>
        </c:marker>
      </c:pivotFmt>
      <c:pivotFmt>
        <c:idx val="153"/>
        <c:marker>
          <c:symbol val="none"/>
        </c:marker>
      </c:pivotFmt>
      <c:pivotFmt>
        <c:idx val="154"/>
        <c:marker>
          <c:symbol val="none"/>
        </c:marker>
      </c:pivotFmt>
      <c:pivotFmt>
        <c:idx val="155"/>
        <c:marker>
          <c:symbol val="none"/>
        </c:marker>
      </c:pivotFmt>
      <c:pivotFmt>
        <c:idx val="156"/>
        <c:marker>
          <c:symbol val="none"/>
        </c:marker>
      </c:pivotFmt>
      <c:pivotFmt>
        <c:idx val="157"/>
        <c:marker>
          <c:symbol val="none"/>
        </c:marker>
      </c:pivotFmt>
      <c:pivotFmt>
        <c:idx val="158"/>
        <c:marker>
          <c:symbol val="none"/>
        </c:marker>
      </c:pivotFmt>
      <c:pivotFmt>
        <c:idx val="159"/>
        <c:marker>
          <c:symbol val="none"/>
        </c:marker>
      </c:pivotFmt>
      <c:pivotFmt>
        <c:idx val="160"/>
        <c:marker>
          <c:symbol val="none"/>
        </c:marker>
      </c:pivotFmt>
      <c:pivotFmt>
        <c:idx val="161"/>
        <c:marker>
          <c:symbol val="none"/>
        </c:marker>
      </c:pivotFmt>
      <c:pivotFmt>
        <c:idx val="162"/>
        <c:marker>
          <c:symbol val="none"/>
        </c:marker>
      </c:pivotFmt>
      <c:pivotFmt>
        <c:idx val="163"/>
        <c:marker>
          <c:symbol val="none"/>
        </c:marker>
      </c:pivotFmt>
      <c:pivotFmt>
        <c:idx val="164"/>
        <c:marker>
          <c:symbol val="none"/>
        </c:marker>
      </c:pivotFmt>
      <c:pivotFmt>
        <c:idx val="165"/>
        <c:marker>
          <c:symbol val="none"/>
        </c:marker>
      </c:pivotFmt>
      <c:pivotFmt>
        <c:idx val="166"/>
        <c:marker>
          <c:symbol val="none"/>
        </c:marker>
      </c:pivotFmt>
      <c:pivotFmt>
        <c:idx val="167"/>
        <c:marker>
          <c:symbol val="none"/>
        </c:marker>
      </c:pivotFmt>
      <c:pivotFmt>
        <c:idx val="168"/>
        <c:marker>
          <c:symbol val="none"/>
        </c:marker>
      </c:pivotFmt>
      <c:pivotFmt>
        <c:idx val="169"/>
        <c:marker>
          <c:symbol val="none"/>
        </c:marker>
      </c:pivotFmt>
      <c:pivotFmt>
        <c:idx val="170"/>
        <c:marker>
          <c:symbol val="none"/>
        </c:marker>
      </c:pivotFmt>
      <c:pivotFmt>
        <c:idx val="171"/>
        <c:marker>
          <c:symbol val="none"/>
        </c:marker>
      </c:pivotFmt>
      <c:pivotFmt>
        <c:idx val="172"/>
        <c:marker>
          <c:symbol val="none"/>
        </c:marker>
      </c:pivotFmt>
      <c:pivotFmt>
        <c:idx val="173"/>
        <c:marker>
          <c:symbol val="none"/>
        </c:marker>
      </c:pivotFmt>
      <c:pivotFmt>
        <c:idx val="174"/>
        <c:marker>
          <c:symbol val="none"/>
        </c:marker>
      </c:pivotFmt>
      <c:pivotFmt>
        <c:idx val="175"/>
        <c:marker>
          <c:symbol val="none"/>
        </c:marker>
      </c:pivotFmt>
      <c:pivotFmt>
        <c:idx val="176"/>
        <c:marker>
          <c:symbol val="none"/>
        </c:marker>
      </c:pivotFmt>
      <c:pivotFmt>
        <c:idx val="177"/>
        <c:marker>
          <c:symbol val="none"/>
        </c:marker>
      </c:pivotFmt>
      <c:pivotFmt>
        <c:idx val="178"/>
        <c:marker>
          <c:symbol val="none"/>
        </c:marker>
      </c:pivotFmt>
      <c:pivotFmt>
        <c:idx val="179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Munka3!$B$7:$B$8</c:f>
              <c:strCache>
                <c:ptCount val="1"/>
                <c:pt idx="0">
                  <c:v>AFIN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Munka3!$B$9:$B$10</c:f>
              <c:numCache>
                <c:formatCode>General</c:formatCode>
                <c:ptCount val="1"/>
                <c:pt idx="0">
                  <c:v>-3.5900000000000001E-2</c:v>
                </c:pt>
              </c:numCache>
            </c:numRef>
          </c:val>
        </c:ser>
        <c:ser>
          <c:idx val="1"/>
          <c:order val="1"/>
          <c:tx>
            <c:strRef>
              <c:f>Munka3!$C$7:$C$8</c:f>
              <c:strCache>
                <c:ptCount val="1"/>
                <c:pt idx="0">
                  <c:v>AKR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Munka3!$C$9:$C$10</c:f>
              <c:numCache>
                <c:formatCode>General</c:formatCode>
                <c:ptCount val="1"/>
                <c:pt idx="0">
                  <c:v>-8.5400000000000004E-2</c:v>
                </c:pt>
              </c:numCache>
            </c:numRef>
          </c:val>
        </c:ser>
        <c:ser>
          <c:idx val="2"/>
          <c:order val="2"/>
          <c:tx>
            <c:strRef>
              <c:f>Munka3!$D$7:$D$8</c:f>
              <c:strCache>
                <c:ptCount val="1"/>
                <c:pt idx="0">
                  <c:v>ALX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Munka3!$D$9:$D$10</c:f>
              <c:numCache>
                <c:formatCode>General</c:formatCode>
                <c:ptCount val="1"/>
                <c:pt idx="0">
                  <c:v>-0.2034</c:v>
                </c:pt>
              </c:numCache>
            </c:numRef>
          </c:val>
        </c:ser>
        <c:ser>
          <c:idx val="3"/>
          <c:order val="3"/>
          <c:tx>
            <c:strRef>
              <c:f>Munka3!$E$7:$E$8</c:f>
              <c:strCache>
                <c:ptCount val="1"/>
                <c:pt idx="0">
                  <c:v>BFS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Munka3!$E$9:$E$10</c:f>
              <c:numCache>
                <c:formatCode>General</c:formatCode>
                <c:ptCount val="1"/>
                <c:pt idx="0">
                  <c:v>-0.21079999999999999</c:v>
                </c:pt>
              </c:numCache>
            </c:numRef>
          </c:val>
        </c:ser>
        <c:ser>
          <c:idx val="4"/>
          <c:order val="4"/>
          <c:tx>
            <c:strRef>
              <c:f>Munka3!$F$7:$F$8</c:f>
              <c:strCache>
                <c:ptCount val="1"/>
                <c:pt idx="0">
                  <c:v>CBL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Munka3!$F$9:$F$10</c:f>
              <c:numCache>
                <c:formatCode>General</c:formatCode>
                <c:ptCount val="1"/>
                <c:pt idx="0">
                  <c:v>-0.41460000000000002</c:v>
                </c:pt>
              </c:numCache>
            </c:numRef>
          </c:val>
        </c:ser>
        <c:ser>
          <c:idx val="5"/>
          <c:order val="5"/>
          <c:tx>
            <c:strRef>
              <c:f>Munka3!$G$7:$G$8</c:f>
              <c:strCache>
                <c:ptCount val="1"/>
                <c:pt idx="0">
                  <c:v>GTY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Munka3!$G$9:$G$10</c:f>
              <c:numCache>
                <c:formatCode>General</c:formatCode>
                <c:ptCount val="1"/>
                <c:pt idx="0">
                  <c:v>0.2072</c:v>
                </c:pt>
              </c:numCache>
            </c:numRef>
          </c:val>
        </c:ser>
        <c:ser>
          <c:idx val="6"/>
          <c:order val="6"/>
          <c:tx>
            <c:strRef>
              <c:f>Munka3!$H$7:$H$8</c:f>
              <c:strCache>
                <c:ptCount val="1"/>
                <c:pt idx="0">
                  <c:v>KRG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Munka3!$H$9:$H$10</c:f>
              <c:numCache>
                <c:formatCode>General</c:formatCode>
                <c:ptCount val="1"/>
                <c:pt idx="0">
                  <c:v>-0.13420000000000001</c:v>
                </c:pt>
              </c:numCache>
            </c:numRef>
          </c:val>
        </c:ser>
        <c:ser>
          <c:idx val="7"/>
          <c:order val="7"/>
          <c:tx>
            <c:strRef>
              <c:f>Munka3!$I$7:$I$8</c:f>
              <c:strCache>
                <c:ptCount val="1"/>
                <c:pt idx="0">
                  <c:v>PEI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Munka3!$I$9:$I$10</c:f>
              <c:numCache>
                <c:formatCode>General</c:formatCode>
                <c:ptCount val="1"/>
                <c:pt idx="0">
                  <c:v>-0.50849999999999995</c:v>
                </c:pt>
              </c:numCache>
            </c:numRef>
          </c:val>
        </c:ser>
        <c:ser>
          <c:idx val="8"/>
          <c:order val="8"/>
          <c:tx>
            <c:strRef>
              <c:f>Munka3!$J$7:$J$8</c:f>
              <c:strCache>
                <c:ptCount val="1"/>
                <c:pt idx="0">
                  <c:v>ROIC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Munka3!$J$9:$J$10</c:f>
              <c:numCache>
                <c:formatCode>General</c:formatCode>
                <c:ptCount val="1"/>
                <c:pt idx="0">
                  <c:v>-8.3400000000000002E-2</c:v>
                </c:pt>
              </c:numCache>
            </c:numRef>
          </c:val>
        </c:ser>
        <c:ser>
          <c:idx val="9"/>
          <c:order val="9"/>
          <c:tx>
            <c:strRef>
              <c:f>Munka3!$K$7:$K$8</c:f>
              <c:strCache>
                <c:ptCount val="1"/>
                <c:pt idx="0">
                  <c:v>RPT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Munka3!$K$9:$K$10</c:f>
              <c:numCache>
                <c:formatCode>General</c:formatCode>
                <c:ptCount val="1"/>
                <c:pt idx="0">
                  <c:v>-6.9900000000000004E-2</c:v>
                </c:pt>
              </c:numCache>
            </c:numRef>
          </c:val>
        </c:ser>
        <c:ser>
          <c:idx val="10"/>
          <c:order val="10"/>
          <c:tx>
            <c:strRef>
              <c:f>Munka3!$L$7:$L$8</c:f>
              <c:strCache>
                <c:ptCount val="1"/>
                <c:pt idx="0">
                  <c:v>RVI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Munka3!$L$9:$L$10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</c:ser>
        <c:ser>
          <c:idx val="11"/>
          <c:order val="11"/>
          <c:tx>
            <c:strRef>
              <c:f>Munka3!$M$7:$M$8</c:f>
              <c:strCache>
                <c:ptCount val="1"/>
                <c:pt idx="0">
                  <c:v>SKT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Munka3!$M$9:$M$10</c:f>
              <c:numCache>
                <c:formatCode>General</c:formatCode>
                <c:ptCount val="1"/>
                <c:pt idx="0">
                  <c:v>-0.20100000000000001</c:v>
                </c:pt>
              </c:numCache>
            </c:numRef>
          </c:val>
        </c:ser>
        <c:ser>
          <c:idx val="12"/>
          <c:order val="12"/>
          <c:tx>
            <c:strRef>
              <c:f>Munka3!$N$7:$N$8</c:f>
              <c:strCache>
                <c:ptCount val="1"/>
                <c:pt idx="0">
                  <c:v>SMTA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Munka3!$N$9:$N$10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</c:ser>
        <c:ser>
          <c:idx val="13"/>
          <c:order val="13"/>
          <c:tx>
            <c:strRef>
              <c:f>Munka3!$O$7:$O$8</c:f>
              <c:strCache>
                <c:ptCount val="1"/>
                <c:pt idx="0">
                  <c:v>SRG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Munka3!$O$9:$O$10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</c:ser>
        <c:ser>
          <c:idx val="14"/>
          <c:order val="14"/>
          <c:tx>
            <c:strRef>
              <c:f>Munka3!$P$7:$P$8</c:f>
              <c:strCache>
                <c:ptCount val="1"/>
                <c:pt idx="0">
                  <c:v>UBA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Munka3!$P$9:$P$10</c:f>
              <c:numCache>
                <c:formatCode>General</c:formatCode>
                <c:ptCount val="1"/>
                <c:pt idx="0">
                  <c:v>2.9100000000000001E-2</c:v>
                </c:pt>
              </c:numCache>
            </c:numRef>
          </c:val>
        </c:ser>
        <c:ser>
          <c:idx val="15"/>
          <c:order val="15"/>
          <c:tx>
            <c:strRef>
              <c:f>Munka3!$Q$7:$Q$8</c:f>
              <c:strCache>
                <c:ptCount val="1"/>
                <c:pt idx="0">
                  <c:v>UE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Munka3!$Q$9:$Q$10</c:f>
              <c:numCache>
                <c:formatCode>General</c:formatCode>
                <c:ptCount val="1"/>
                <c:pt idx="0">
                  <c:v>-0.1444</c:v>
                </c:pt>
              </c:numCache>
            </c:numRef>
          </c:val>
        </c:ser>
        <c:ser>
          <c:idx val="16"/>
          <c:order val="16"/>
          <c:tx>
            <c:strRef>
              <c:f>Munka3!$R$7:$R$8</c:f>
              <c:strCache>
                <c:ptCount val="1"/>
                <c:pt idx="0">
                  <c:v>WPG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Munka3!$R$9:$R$10</c:f>
              <c:numCache>
                <c:formatCode>General</c:formatCode>
                <c:ptCount val="1"/>
                <c:pt idx="0">
                  <c:v>-0.14749999999999999</c:v>
                </c:pt>
              </c:numCache>
            </c:numRef>
          </c:val>
        </c:ser>
        <c:ser>
          <c:idx val="17"/>
          <c:order val="17"/>
          <c:tx>
            <c:strRef>
              <c:f>Munka3!$S$7:$S$8</c:f>
              <c:strCache>
                <c:ptCount val="1"/>
                <c:pt idx="0">
                  <c:v>WSR</c:v>
                </c:pt>
              </c:strCache>
            </c:strRef>
          </c:tx>
          <c:invertIfNegative val="0"/>
          <c:cat>
            <c:strRef>
              <c:f>Munka3!$A$9:$A$10</c:f>
              <c:strCache>
                <c:ptCount val="1"/>
                <c:pt idx="0">
                  <c:v>Small Cap</c:v>
                </c:pt>
              </c:strCache>
            </c:strRef>
          </c:cat>
          <c:val>
            <c:numRef>
              <c:f>Munka3!$S$9:$S$10</c:f>
              <c:numCache>
                <c:formatCode>General</c:formatCode>
                <c:ptCount val="1"/>
                <c:pt idx="0">
                  <c:v>-7.7999999999999996E-3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327488"/>
        <c:axId val="38971648"/>
      </c:barChart>
      <c:catAx>
        <c:axId val="409327488"/>
        <c:scaling>
          <c:orientation val="minMax"/>
        </c:scaling>
        <c:delete val="0"/>
        <c:axPos val="b"/>
        <c:majorTickMark val="out"/>
        <c:minorTickMark val="none"/>
        <c:tickLblPos val="nextTo"/>
        <c:crossAx val="38971648"/>
        <c:crossesAt val="0"/>
        <c:auto val="1"/>
        <c:lblAlgn val="ctr"/>
        <c:lblOffset val="100"/>
        <c:noMultiLvlLbl val="0"/>
      </c:catAx>
      <c:valAx>
        <c:axId val="389716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09327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ekingalpha_attach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>
        <row r="2">
          <cell r="B2" t="str">
            <v>Ticker</v>
          </cell>
          <cell r="C2" t="str">
            <v>Total MTD Return</v>
          </cell>
          <cell r="D2" t="str">
            <v>Total YTD Return</v>
          </cell>
          <cell r="E2" t="str">
            <v>Price/ 2019 FFO (x)</v>
          </cell>
          <cell r="F2" t="str">
            <v>NAV Premium/Discount</v>
          </cell>
          <cell r="G2" t="str">
            <v>Dividend Yield</v>
          </cell>
          <cell r="H2" t="str">
            <v>Property Type</v>
          </cell>
          <cell r="I2" t="str">
            <v>Capitalization</v>
          </cell>
        </row>
        <row r="3">
          <cell r="B3" t="str">
            <v>SNH</v>
          </cell>
          <cell r="C3">
            <v>-0.26250000000000001</v>
          </cell>
          <cell r="D3">
            <v>-0.32269999999999999</v>
          </cell>
          <cell r="E3">
            <v>6.34</v>
          </cell>
          <cell r="F3" t="str">
            <v>NA</v>
          </cell>
          <cell r="G3">
            <v>8.2000000000000003E-2</v>
          </cell>
          <cell r="H3" t="str">
            <v>Health Care</v>
          </cell>
          <cell r="I3" t="str">
            <v>Mid Cap</v>
          </cell>
        </row>
        <row r="4">
          <cell r="B4" t="str">
            <v>CDR</v>
          </cell>
          <cell r="C4">
            <v>-0.18759999999999999</v>
          </cell>
          <cell r="D4">
            <v>-9.11E-2</v>
          </cell>
          <cell r="E4">
            <v>5.88</v>
          </cell>
          <cell r="F4">
            <v>-0.50280000000000002</v>
          </cell>
          <cell r="G4">
            <v>7.4999999999999997E-2</v>
          </cell>
          <cell r="H4" t="str">
            <v>Shopping Center</v>
          </cell>
          <cell r="I4" t="str">
            <v>Micro Cap</v>
          </cell>
        </row>
        <row r="5">
          <cell r="B5" t="str">
            <v>CTRE</v>
          </cell>
          <cell r="C5">
            <v>-0.1386</v>
          </cell>
          <cell r="D5">
            <v>0.16389999999999999</v>
          </cell>
          <cell r="E5">
            <v>14.79</v>
          </cell>
          <cell r="F5">
            <v>0.36649999999999999</v>
          </cell>
          <cell r="G5">
            <v>4.2999999999999997E-2</v>
          </cell>
          <cell r="H5" t="str">
            <v>Health Care</v>
          </cell>
          <cell r="I5" t="str">
            <v>Small Cap</v>
          </cell>
        </row>
        <row r="6">
          <cell r="B6" t="str">
            <v>CLNY</v>
          </cell>
          <cell r="C6">
            <v>-0.12859999999999999</v>
          </cell>
          <cell r="D6">
            <v>0.10780000000000001</v>
          </cell>
          <cell r="E6">
            <v>9.83</v>
          </cell>
          <cell r="F6">
            <v>-0.2351</v>
          </cell>
          <cell r="G6">
            <v>0.09</v>
          </cell>
          <cell r="H6" t="str">
            <v>Diversified</v>
          </cell>
          <cell r="I6" t="str">
            <v>Mid Cap</v>
          </cell>
        </row>
        <row r="7">
          <cell r="B7" t="str">
            <v>CONE</v>
          </cell>
          <cell r="C7">
            <v>-0.126</v>
          </cell>
          <cell r="D7">
            <v>0.2059</v>
          </cell>
          <cell r="E7">
            <v>15.84</v>
          </cell>
          <cell r="F7">
            <v>6.5000000000000002E-2</v>
          </cell>
          <cell r="G7">
            <v>3.2000000000000001E-2</v>
          </cell>
          <cell r="H7" t="str">
            <v>Data Center</v>
          </cell>
          <cell r="I7" t="str">
            <v>Mid Cap</v>
          </cell>
        </row>
        <row r="8">
          <cell r="B8" t="str">
            <v>VTR</v>
          </cell>
          <cell r="C8">
            <v>-0.1043</v>
          </cell>
          <cell r="D8">
            <v>3.0300000000000001E-2</v>
          </cell>
          <cell r="E8">
            <v>15.38</v>
          </cell>
          <cell r="F8">
            <v>8.14E-2</v>
          </cell>
          <cell r="G8">
            <v>5.3999999999999999E-2</v>
          </cell>
          <cell r="H8" t="str">
            <v>Health Care</v>
          </cell>
          <cell r="I8" t="str">
            <v>Large Cap</v>
          </cell>
        </row>
        <row r="9">
          <cell r="B9" t="str">
            <v>WPC</v>
          </cell>
          <cell r="C9">
            <v>-9.3899999999999997E-2</v>
          </cell>
          <cell r="D9">
            <v>0.32500000000000001</v>
          </cell>
          <cell r="E9">
            <v>18.12</v>
          </cell>
          <cell r="F9">
            <v>0.25900000000000001</v>
          </cell>
          <cell r="G9">
            <v>0.05</v>
          </cell>
          <cell r="H9" t="str">
            <v>Triple Net</v>
          </cell>
          <cell r="I9" t="str">
            <v>Large Cap</v>
          </cell>
        </row>
        <row r="10">
          <cell r="B10" t="str">
            <v>LTC</v>
          </cell>
          <cell r="C10">
            <v>-9.35E-2</v>
          </cell>
          <cell r="D10">
            <v>0.17430000000000001</v>
          </cell>
          <cell r="E10">
            <v>15.35</v>
          </cell>
          <cell r="F10">
            <v>0.33360000000000001</v>
          </cell>
          <cell r="G10">
            <v>4.9000000000000002E-2</v>
          </cell>
          <cell r="H10" t="str">
            <v>Health Care</v>
          </cell>
          <cell r="I10" t="str">
            <v>Small Cap</v>
          </cell>
        </row>
        <row r="11">
          <cell r="B11" t="str">
            <v>TCO</v>
          </cell>
          <cell r="C11">
            <v>-9.2200000000000004E-2</v>
          </cell>
          <cell r="D11">
            <v>-0.25380000000000003</v>
          </cell>
          <cell r="E11">
            <v>8.76</v>
          </cell>
          <cell r="F11">
            <v>-0.51539999999999997</v>
          </cell>
          <cell r="G11">
            <v>8.3000000000000004E-2</v>
          </cell>
          <cell r="H11" t="str">
            <v>Malls</v>
          </cell>
          <cell r="I11" t="str">
            <v>Mid Cap</v>
          </cell>
        </row>
        <row r="12">
          <cell r="B12" t="str">
            <v>GEO</v>
          </cell>
          <cell r="C12">
            <v>-8.9399999999999993E-2</v>
          </cell>
          <cell r="D12">
            <v>-0.2213</v>
          </cell>
          <cell r="E12">
            <v>6.13</v>
          </cell>
          <cell r="F12" t="str">
            <v>NA</v>
          </cell>
          <cell r="G12">
            <v>0.13900000000000001</v>
          </cell>
          <cell r="H12" t="str">
            <v>Corrections</v>
          </cell>
          <cell r="I12" t="str">
            <v>Mid Cap</v>
          </cell>
        </row>
        <row r="13">
          <cell r="B13" t="str">
            <v>EPR</v>
          </cell>
          <cell r="C13">
            <v>-8.3500000000000005E-2</v>
          </cell>
          <cell r="D13">
            <v>0.16969999999999999</v>
          </cell>
          <cell r="E13">
            <v>13.01</v>
          </cell>
          <cell r="F13">
            <v>6.2300000000000001E-2</v>
          </cell>
          <cell r="G13">
            <v>6.3E-2</v>
          </cell>
          <cell r="H13" t="str">
            <v>Diversified</v>
          </cell>
          <cell r="I13" t="str">
            <v>Mid Cap</v>
          </cell>
        </row>
        <row r="14">
          <cell r="B14" t="str">
            <v>JCAP</v>
          </cell>
          <cell r="C14">
            <v>-7.9500000000000001E-2</v>
          </cell>
          <cell r="D14">
            <v>-7.1499999999999994E-2</v>
          </cell>
          <cell r="E14" t="str">
            <v>N/A</v>
          </cell>
          <cell r="F14" t="str">
            <v>NA</v>
          </cell>
          <cell r="G14">
            <v>0.08</v>
          </cell>
          <cell r="H14" t="str">
            <v>Self-Storage</v>
          </cell>
          <cell r="I14" t="str">
            <v>Small Cap</v>
          </cell>
        </row>
        <row r="15">
          <cell r="B15" t="str">
            <v>SVC</v>
          </cell>
          <cell r="C15">
            <v>-7.9399999999999998E-2</v>
          </cell>
          <cell r="D15">
            <v>6.0499999999999998E-2</v>
          </cell>
          <cell r="E15">
            <v>6.15</v>
          </cell>
          <cell r="F15">
            <v>-4.9399999999999999E-2</v>
          </cell>
          <cell r="G15">
            <v>9.2999999999999999E-2</v>
          </cell>
          <cell r="H15" t="str">
            <v>Hotel</v>
          </cell>
          <cell r="I15" t="str">
            <v>Mid Cap</v>
          </cell>
        </row>
        <row r="16">
          <cell r="B16" t="str">
            <v>SBRA</v>
          </cell>
          <cell r="C16">
            <v>-7.5999999999999998E-2</v>
          </cell>
          <cell r="D16">
            <v>0.47299999999999998</v>
          </cell>
          <cell r="E16">
            <v>11.82</v>
          </cell>
          <cell r="F16">
            <v>0.24679999999999999</v>
          </cell>
          <cell r="G16">
            <v>8.1000000000000003E-2</v>
          </cell>
          <cell r="H16" t="str">
            <v>Health Care</v>
          </cell>
          <cell r="I16" t="str">
            <v>Mid Cap</v>
          </cell>
        </row>
        <row r="17">
          <cell r="B17" t="str">
            <v>ALEX</v>
          </cell>
          <cell r="C17">
            <v>-7.0099999999999996E-2</v>
          </cell>
          <cell r="D17">
            <v>0.21529999999999999</v>
          </cell>
          <cell r="E17">
            <v>23.31</v>
          </cell>
          <cell r="F17">
            <v>-0.1772</v>
          </cell>
          <cell r="G17">
            <v>3.5000000000000003E-2</v>
          </cell>
          <cell r="H17" t="str">
            <v>Diversified</v>
          </cell>
          <cell r="I17" t="str">
            <v>Small Cap</v>
          </cell>
        </row>
        <row r="18">
          <cell r="B18" t="str">
            <v>SITC</v>
          </cell>
          <cell r="C18">
            <v>-6.7000000000000004E-2</v>
          </cell>
          <cell r="D18">
            <v>0.36780000000000002</v>
          </cell>
          <cell r="E18">
            <v>12.75</v>
          </cell>
          <cell r="F18">
            <v>-8.6400000000000005E-2</v>
          </cell>
          <cell r="G18">
            <v>5.5E-2</v>
          </cell>
          <cell r="H18" t="str">
            <v>Shopping Center</v>
          </cell>
          <cell r="I18" t="str">
            <v>Mid Cap</v>
          </cell>
        </row>
        <row r="19">
          <cell r="B19" t="str">
            <v>CORR</v>
          </cell>
          <cell r="C19">
            <v>-6.6199999999999995E-2</v>
          </cell>
          <cell r="D19">
            <v>0.438</v>
          </cell>
          <cell r="E19">
            <v>12.02</v>
          </cell>
          <cell r="F19" t="str">
            <v>NA</v>
          </cell>
          <cell r="G19">
            <v>6.8000000000000005E-2</v>
          </cell>
          <cell r="H19" t="str">
            <v>Infrastructure</v>
          </cell>
          <cell r="I19" t="str">
            <v>Small Cap</v>
          </cell>
        </row>
        <row r="20">
          <cell r="B20" t="str">
            <v>PEAK</v>
          </cell>
          <cell r="C20">
            <v>-6.3500000000000001E-2</v>
          </cell>
          <cell r="D20">
            <v>0.30649999999999999</v>
          </cell>
          <cell r="E20">
            <v>19.2</v>
          </cell>
          <cell r="F20">
            <v>0.1852</v>
          </cell>
          <cell r="G20">
            <v>4.2000000000000003E-2</v>
          </cell>
          <cell r="H20" t="str">
            <v>Health Care</v>
          </cell>
          <cell r="I20" t="str">
            <v>Large Cap</v>
          </cell>
        </row>
        <row r="21">
          <cell r="B21" t="str">
            <v>RESI</v>
          </cell>
          <cell r="C21">
            <v>-6.2199999999999998E-2</v>
          </cell>
          <cell r="D21">
            <v>0.38479999999999998</v>
          </cell>
          <cell r="E21">
            <v>28.12</v>
          </cell>
          <cell r="F21">
            <v>-0.32790000000000002</v>
          </cell>
          <cell r="G21">
            <v>5.1999999999999998E-2</v>
          </cell>
          <cell r="H21" t="str">
            <v>Single Family Housing</v>
          </cell>
          <cell r="I21" t="str">
            <v>Small Cap</v>
          </cell>
        </row>
        <row r="22">
          <cell r="B22" t="str">
            <v>CLPR</v>
          </cell>
          <cell r="C22">
            <v>-6.1699999999999998E-2</v>
          </cell>
          <cell r="D22">
            <v>-0.29189999999999999</v>
          </cell>
          <cell r="E22">
            <v>18.52</v>
          </cell>
          <cell r="F22">
            <v>-0.40810000000000002</v>
          </cell>
          <cell r="G22">
            <v>4.2000000000000003E-2</v>
          </cell>
          <cell r="H22" t="str">
            <v>Diversified</v>
          </cell>
          <cell r="I22" t="str">
            <v>Micro Cap</v>
          </cell>
        </row>
        <row r="23">
          <cell r="B23" t="str">
            <v>COLD</v>
          </cell>
          <cell r="C23">
            <v>-6.1600000000000002E-2</v>
          </cell>
          <cell r="D23">
            <v>0.49980000000000002</v>
          </cell>
          <cell r="E23">
            <v>26.39</v>
          </cell>
          <cell r="F23">
            <v>0.1845</v>
          </cell>
          <cell r="G23">
            <v>2.1000000000000001E-2</v>
          </cell>
          <cell r="H23" t="str">
            <v>Industrial</v>
          </cell>
          <cell r="I23" t="str">
            <v>Mid Cap</v>
          </cell>
        </row>
        <row r="24">
          <cell r="B24" t="str">
            <v>O</v>
          </cell>
          <cell r="C24">
            <v>-6.0299999999999999E-2</v>
          </cell>
          <cell r="D24">
            <v>0.25800000000000001</v>
          </cell>
          <cell r="E24">
            <v>21.79</v>
          </cell>
          <cell r="F24">
            <v>0.54400000000000004</v>
          </cell>
          <cell r="G24">
            <v>3.5999999999999997E-2</v>
          </cell>
          <cell r="H24" t="str">
            <v>Triple Net</v>
          </cell>
          <cell r="I24" t="str">
            <v>Large Cap</v>
          </cell>
        </row>
        <row r="25">
          <cell r="B25" t="str">
            <v>WELL</v>
          </cell>
          <cell r="C25">
            <v>-5.7599999999999998E-2</v>
          </cell>
          <cell r="D25">
            <v>0.27229999999999999</v>
          </cell>
          <cell r="E25">
            <v>19.489999999999998</v>
          </cell>
          <cell r="F25">
            <v>0.42709999999999998</v>
          </cell>
          <cell r="G25">
            <v>4.1000000000000002E-2</v>
          </cell>
          <cell r="H25" t="str">
            <v>Health Care</v>
          </cell>
          <cell r="I25" t="str">
            <v>Large Cap</v>
          </cell>
        </row>
        <row r="26">
          <cell r="B26" t="str">
            <v>NHI</v>
          </cell>
          <cell r="C26">
            <v>-5.6000000000000001E-2</v>
          </cell>
          <cell r="D26">
            <v>0.115</v>
          </cell>
          <cell r="E26">
            <v>14.23</v>
          </cell>
          <cell r="F26">
            <v>0.2913</v>
          </cell>
          <cell r="G26">
            <v>5.1999999999999998E-2</v>
          </cell>
          <cell r="H26" t="str">
            <v>Health Care</v>
          </cell>
          <cell r="I26" t="str">
            <v>Mid Cap</v>
          </cell>
        </row>
        <row r="27">
          <cell r="B27" t="str">
            <v>SKT</v>
          </cell>
          <cell r="C27">
            <v>-5.5800000000000002E-2</v>
          </cell>
          <cell r="D27">
            <v>-0.18690000000000001</v>
          </cell>
          <cell r="E27">
            <v>7.05</v>
          </cell>
          <cell r="F27">
            <v>-0.20100000000000001</v>
          </cell>
          <cell r="G27">
            <v>9.2999999999999999E-2</v>
          </cell>
          <cell r="H27" t="str">
            <v>Shopping Center</v>
          </cell>
          <cell r="I27" t="str">
            <v>Small Cap</v>
          </cell>
        </row>
        <row r="28">
          <cell r="B28" t="str">
            <v>EXR</v>
          </cell>
          <cell r="C28">
            <v>-5.5399999999999998E-2</v>
          </cell>
          <cell r="D28">
            <v>0.20119999999999999</v>
          </cell>
          <cell r="E28">
            <v>20.98</v>
          </cell>
          <cell r="F28">
            <v>0.1545</v>
          </cell>
          <cell r="G28">
            <v>3.4000000000000002E-2</v>
          </cell>
          <cell r="H28" t="str">
            <v>Self-Storage</v>
          </cell>
          <cell r="I28" t="str">
            <v>Large Cap</v>
          </cell>
        </row>
        <row r="29">
          <cell r="B29" t="str">
            <v>PSA</v>
          </cell>
          <cell r="C29">
            <v>-5.4699999999999999E-2</v>
          </cell>
          <cell r="D29">
            <v>6.7599999999999993E-2</v>
          </cell>
          <cell r="E29">
            <v>19.100000000000001</v>
          </cell>
          <cell r="F29">
            <v>1.5100000000000001E-2</v>
          </cell>
          <cell r="G29">
            <v>3.7999999999999999E-2</v>
          </cell>
          <cell r="H29" t="str">
            <v>Self-Storage</v>
          </cell>
          <cell r="I29" t="str">
            <v>Large Cap</v>
          </cell>
        </row>
        <row r="30">
          <cell r="B30" t="str">
            <v>NNN</v>
          </cell>
          <cell r="C30">
            <v>-5.3800000000000001E-2</v>
          </cell>
          <cell r="D30">
            <v>0.19309999999999999</v>
          </cell>
          <cell r="E30">
            <v>19.43</v>
          </cell>
          <cell r="F30">
            <v>0.31209999999999999</v>
          </cell>
          <cell r="G30">
            <v>3.6999999999999998E-2</v>
          </cell>
          <cell r="H30" t="str">
            <v>Triple Net</v>
          </cell>
          <cell r="I30" t="str">
            <v>Mid Cap</v>
          </cell>
        </row>
        <row r="31">
          <cell r="B31" t="str">
            <v>ADC</v>
          </cell>
          <cell r="C31">
            <v>-5.0700000000000002E-2</v>
          </cell>
          <cell r="D31">
            <v>0.29620000000000002</v>
          </cell>
          <cell r="E31">
            <v>22.94</v>
          </cell>
          <cell r="F31">
            <v>0.5071</v>
          </cell>
          <cell r="G31">
            <v>0.03</v>
          </cell>
          <cell r="H31" t="str">
            <v>Triple Net</v>
          </cell>
          <cell r="I31" t="str">
            <v>Mid Cap</v>
          </cell>
        </row>
        <row r="32">
          <cell r="B32" t="str">
            <v>OUT.REIT</v>
          </cell>
          <cell r="C32">
            <v>-5.0599999999999999E-2</v>
          </cell>
          <cell r="D32">
            <v>0.4395</v>
          </cell>
          <cell r="E32" t="str">
            <v>N/A</v>
          </cell>
          <cell r="F32" t="str">
            <v>NA</v>
          </cell>
          <cell r="G32">
            <v>5.8000000000000003E-2</v>
          </cell>
          <cell r="H32" t="str">
            <v>Advertising</v>
          </cell>
          <cell r="I32" t="str">
            <v>Mid Cap</v>
          </cell>
        </row>
        <row r="33">
          <cell r="B33" t="str">
            <v>DLR</v>
          </cell>
          <cell r="C33">
            <v>-4.7899999999999998E-2</v>
          </cell>
          <cell r="D33">
            <v>0.16600000000000001</v>
          </cell>
          <cell r="E33">
            <v>17.760000000000002</v>
          </cell>
          <cell r="F33">
            <v>6.7299999999999999E-2</v>
          </cell>
          <cell r="G33">
            <v>3.5999999999999997E-2</v>
          </cell>
          <cell r="H33" t="str">
            <v>Data Center</v>
          </cell>
          <cell r="I33" t="str">
            <v>Large Cap</v>
          </cell>
        </row>
        <row r="34">
          <cell r="B34" t="str">
            <v>ESS</v>
          </cell>
          <cell r="C34">
            <v>-4.5699999999999998E-2</v>
          </cell>
          <cell r="D34">
            <v>0.29799999999999999</v>
          </cell>
          <cell r="E34">
            <v>22.16</v>
          </cell>
          <cell r="F34">
            <v>4.8599999999999997E-2</v>
          </cell>
          <cell r="G34">
            <v>2.5000000000000001E-2</v>
          </cell>
          <cell r="H34" t="str">
            <v>Multifamily</v>
          </cell>
          <cell r="I34" t="str">
            <v>Large Cap</v>
          </cell>
        </row>
        <row r="35">
          <cell r="B35" t="str">
            <v>OHI</v>
          </cell>
          <cell r="C35">
            <v>-4.5600000000000002E-2</v>
          </cell>
          <cell r="D35">
            <v>0.2802</v>
          </cell>
          <cell r="E35">
            <v>13.02</v>
          </cell>
          <cell r="F35">
            <v>0.66979999999999995</v>
          </cell>
          <cell r="G35">
            <v>6.4000000000000001E-2</v>
          </cell>
          <cell r="H35" t="str">
            <v>Health Care</v>
          </cell>
          <cell r="I35" t="str">
            <v>Mid Cap</v>
          </cell>
        </row>
        <row r="36">
          <cell r="B36" t="str">
            <v>UDR</v>
          </cell>
          <cell r="C36">
            <v>-4.3799999999999999E-2</v>
          </cell>
          <cell r="D36">
            <v>0.24990000000000001</v>
          </cell>
          <cell r="E36">
            <v>21.76</v>
          </cell>
          <cell r="F36">
            <v>7.1099999999999997E-2</v>
          </cell>
          <cell r="G36">
            <v>2.9000000000000001E-2</v>
          </cell>
          <cell r="H36" t="str">
            <v>Multifamily</v>
          </cell>
          <cell r="I36" t="str">
            <v>Large Cap</v>
          </cell>
        </row>
        <row r="37">
          <cell r="B37" t="str">
            <v>ALX</v>
          </cell>
          <cell r="C37">
            <v>-4.2599999999999999E-2</v>
          </cell>
          <cell r="D37">
            <v>0.12690000000000001</v>
          </cell>
          <cell r="E37">
            <v>15.87</v>
          </cell>
          <cell r="F37">
            <v>-0.2034</v>
          </cell>
          <cell r="G37">
            <v>5.5E-2</v>
          </cell>
          <cell r="H37" t="str">
            <v>Diversified</v>
          </cell>
          <cell r="I37" t="str">
            <v>Small Cap</v>
          </cell>
        </row>
        <row r="38">
          <cell r="B38" t="str">
            <v>EQR</v>
          </cell>
          <cell r="C38">
            <v>-4.02E-2</v>
          </cell>
          <cell r="D38">
            <v>0.31740000000000002</v>
          </cell>
          <cell r="E38">
            <v>23.46</v>
          </cell>
          <cell r="F38">
            <v>7.0699999999999999E-2</v>
          </cell>
          <cell r="G38">
            <v>2.7E-2</v>
          </cell>
          <cell r="H38" t="str">
            <v>Multifamily</v>
          </cell>
          <cell r="I38" t="str">
            <v>Large Cap</v>
          </cell>
        </row>
        <row r="39">
          <cell r="B39" t="str">
            <v>AKR</v>
          </cell>
          <cell r="C39">
            <v>-3.9300000000000002E-2</v>
          </cell>
          <cell r="D39">
            <v>0.1658</v>
          </cell>
          <cell r="E39">
            <v>19.079999999999998</v>
          </cell>
          <cell r="F39">
            <v>-8.5400000000000004E-2</v>
          </cell>
          <cell r="G39">
            <v>4.2999999999999997E-2</v>
          </cell>
          <cell r="H39" t="str">
            <v>Shopping Center</v>
          </cell>
          <cell r="I39" t="str">
            <v>Small Cap</v>
          </cell>
        </row>
        <row r="40">
          <cell r="B40" t="str">
            <v>OLP</v>
          </cell>
          <cell r="C40">
            <v>-3.8699999999999998E-2</v>
          </cell>
          <cell r="D40">
            <v>0.1812</v>
          </cell>
          <cell r="E40">
            <v>14.53</v>
          </cell>
          <cell r="F40">
            <v>-5.11E-2</v>
          </cell>
          <cell r="G40">
            <v>6.6000000000000003E-2</v>
          </cell>
          <cell r="H40" t="str">
            <v>Triple Net</v>
          </cell>
          <cell r="I40" t="str">
            <v>Small Cap</v>
          </cell>
        </row>
        <row r="41">
          <cell r="B41" t="str">
            <v>APTS</v>
          </cell>
          <cell r="C41">
            <v>-3.8399999999999997E-2</v>
          </cell>
          <cell r="D41">
            <v>3.0700000000000002E-2</v>
          </cell>
          <cell r="E41">
            <v>9.18</v>
          </cell>
          <cell r="F41">
            <v>-7.3400000000000007E-2</v>
          </cell>
          <cell r="G41">
            <v>7.5999999999999998E-2</v>
          </cell>
          <cell r="H41" t="str">
            <v>Multifamily</v>
          </cell>
          <cell r="I41" t="str">
            <v>Small Cap</v>
          </cell>
        </row>
        <row r="42">
          <cell r="B42" t="str">
            <v>CCI.REIT</v>
          </cell>
          <cell r="C42">
            <v>-3.6999999999999998E-2</v>
          </cell>
          <cell r="D42">
            <v>0.26229999999999998</v>
          </cell>
          <cell r="E42">
            <v>22.07</v>
          </cell>
          <cell r="F42" t="str">
            <v>NA</v>
          </cell>
          <cell r="G42">
            <v>3.5999999999999997E-2</v>
          </cell>
          <cell r="H42" t="str">
            <v>Infrastructure</v>
          </cell>
          <cell r="I42" t="str">
            <v>Large Cap</v>
          </cell>
        </row>
        <row r="43">
          <cell r="B43" t="str">
            <v>HR</v>
          </cell>
          <cell r="C43">
            <v>-3.6499999999999998E-2</v>
          </cell>
          <cell r="D43">
            <v>0.21149999999999999</v>
          </cell>
          <cell r="E43">
            <v>19.940000000000001</v>
          </cell>
          <cell r="F43">
            <v>7.8600000000000003E-2</v>
          </cell>
          <cell r="G43">
            <v>3.5999999999999997E-2</v>
          </cell>
          <cell r="H43" t="str">
            <v>Health Care</v>
          </cell>
          <cell r="I43" t="str">
            <v>Mid Cap</v>
          </cell>
        </row>
        <row r="44">
          <cell r="B44" t="str">
            <v>AHH</v>
          </cell>
          <cell r="C44">
            <v>-3.6299999999999999E-2</v>
          </cell>
          <cell r="D44">
            <v>0.33410000000000001</v>
          </cell>
          <cell r="E44">
            <v>15.29</v>
          </cell>
          <cell r="F44">
            <v>7.8899999999999998E-2</v>
          </cell>
          <cell r="G44">
            <v>4.7E-2</v>
          </cell>
          <cell r="H44" t="str">
            <v>Diversified</v>
          </cell>
          <cell r="I44" t="str">
            <v>Small Cap</v>
          </cell>
        </row>
        <row r="45">
          <cell r="B45" t="str">
            <v>ESRT</v>
          </cell>
          <cell r="C45">
            <v>-3.5200000000000002E-2</v>
          </cell>
          <cell r="D45">
            <v>1.6000000000000001E-3</v>
          </cell>
          <cell r="E45">
            <v>15.28</v>
          </cell>
          <cell r="F45">
            <v>-0.29139999999999999</v>
          </cell>
          <cell r="G45">
            <v>0.03</v>
          </cell>
          <cell r="H45" t="str">
            <v>Office</v>
          </cell>
          <cell r="I45" t="str">
            <v>Mid Cap</v>
          </cell>
        </row>
        <row r="46">
          <cell r="B46" t="str">
            <v>COR</v>
          </cell>
          <cell r="C46">
            <v>-3.5000000000000003E-2</v>
          </cell>
          <cell r="D46">
            <v>0.3407</v>
          </cell>
          <cell r="E46">
            <v>20.76</v>
          </cell>
          <cell r="F46">
            <v>9.7500000000000003E-2</v>
          </cell>
          <cell r="G46">
            <v>4.2999999999999997E-2</v>
          </cell>
          <cell r="H46" t="str">
            <v>Data Center</v>
          </cell>
          <cell r="I46" t="str">
            <v>Mid Cap</v>
          </cell>
        </row>
        <row r="47">
          <cell r="B47" t="str">
            <v>IRT</v>
          </cell>
          <cell r="C47">
            <v>-2.9899999999999999E-2</v>
          </cell>
          <cell r="D47">
            <v>0.70150000000000001</v>
          </cell>
          <cell r="E47">
            <v>18.39</v>
          </cell>
          <cell r="F47">
            <v>6.7900000000000002E-2</v>
          </cell>
          <cell r="G47">
            <v>4.8000000000000001E-2</v>
          </cell>
          <cell r="H47" t="str">
            <v>Multifamily</v>
          </cell>
          <cell r="I47" t="str">
            <v>Small Cap</v>
          </cell>
        </row>
        <row r="48">
          <cell r="B48" t="str">
            <v>ACC</v>
          </cell>
          <cell r="C48">
            <v>-2.92E-2</v>
          </cell>
          <cell r="D48">
            <v>0.20810000000000001</v>
          </cell>
          <cell r="E48">
            <v>19.2</v>
          </cell>
          <cell r="F48">
            <v>-7.9699999999999993E-2</v>
          </cell>
          <cell r="G48">
            <v>3.9E-2</v>
          </cell>
          <cell r="H48" t="str">
            <v>Student Housing</v>
          </cell>
          <cell r="I48" t="str">
            <v>Mid Cap</v>
          </cell>
        </row>
        <row r="49">
          <cell r="B49" t="str">
            <v>AAT</v>
          </cell>
          <cell r="C49">
            <v>-2.92E-2</v>
          </cell>
          <cell r="D49">
            <v>0.2049</v>
          </cell>
          <cell r="E49">
            <v>19.600000000000001</v>
          </cell>
          <cell r="F49">
            <v>-2.7799999999999998E-2</v>
          </cell>
          <cell r="G49">
            <v>2.5000000000000001E-2</v>
          </cell>
          <cell r="H49" t="str">
            <v>Diversified</v>
          </cell>
          <cell r="I49" t="str">
            <v>Small Cap</v>
          </cell>
        </row>
        <row r="50">
          <cell r="B50" t="str">
            <v>FRT</v>
          </cell>
          <cell r="C50">
            <v>-2.9000000000000001E-2</v>
          </cell>
          <cell r="D50">
            <v>0.14480000000000001</v>
          </cell>
          <cell r="E50">
            <v>19.940000000000001</v>
          </cell>
          <cell r="F50">
            <v>-4.2099999999999999E-2</v>
          </cell>
          <cell r="G50">
            <v>3.2000000000000001E-2</v>
          </cell>
          <cell r="H50" t="str">
            <v>Shopping Center</v>
          </cell>
          <cell r="I50" t="str">
            <v>Mid Cap</v>
          </cell>
        </row>
        <row r="51">
          <cell r="B51" t="str">
            <v>UNIT</v>
          </cell>
          <cell r="C51">
            <v>-2.8899999999999999E-2</v>
          </cell>
          <cell r="D51">
            <v>-0.56140000000000001</v>
          </cell>
          <cell r="E51">
            <v>4.6500000000000004</v>
          </cell>
          <cell r="F51" t="str">
            <v>NA</v>
          </cell>
          <cell r="G51">
            <v>0.13100000000000001</v>
          </cell>
          <cell r="H51" t="str">
            <v>Infrastructure</v>
          </cell>
          <cell r="I51" t="str">
            <v>Mid Cap</v>
          </cell>
        </row>
        <row r="52">
          <cell r="B52" t="str">
            <v>SRG</v>
          </cell>
          <cell r="C52">
            <v>-2.7799999999999998E-2</v>
          </cell>
          <cell r="D52">
            <v>0.31509999999999999</v>
          </cell>
          <cell r="E52" t="str">
            <v>N/A</v>
          </cell>
          <cell r="F52" t="str">
            <v>NA</v>
          </cell>
          <cell r="G52">
            <v>0</v>
          </cell>
          <cell r="H52" t="str">
            <v>Triple Net</v>
          </cell>
          <cell r="I52" t="str">
            <v>Small Cap</v>
          </cell>
        </row>
        <row r="53">
          <cell r="B53" t="str">
            <v>GOOD</v>
          </cell>
          <cell r="C53">
            <v>-2.7799999999999998E-2</v>
          </cell>
          <cell r="D53">
            <v>0.3548</v>
          </cell>
          <cell r="E53">
            <v>14.09</v>
          </cell>
          <cell r="F53">
            <v>0.10639999999999999</v>
          </cell>
          <cell r="G53">
            <v>6.6000000000000003E-2</v>
          </cell>
          <cell r="H53" t="str">
            <v>Triple Net</v>
          </cell>
          <cell r="I53" t="str">
            <v>Small Cap</v>
          </cell>
        </row>
        <row r="54">
          <cell r="B54" t="str">
            <v>CUBE</v>
          </cell>
          <cell r="C54">
            <v>-2.7099999999999999E-2</v>
          </cell>
          <cell r="D54">
            <v>0.1061</v>
          </cell>
          <cell r="E54">
            <v>17.87</v>
          </cell>
          <cell r="F54">
            <v>-4.58E-2</v>
          </cell>
          <cell r="G54">
            <v>4.2000000000000003E-2</v>
          </cell>
          <cell r="H54" t="str">
            <v>Self-Storage</v>
          </cell>
          <cell r="I54" t="str">
            <v>Mid Cap</v>
          </cell>
        </row>
        <row r="55">
          <cell r="B55" t="str">
            <v>CPT</v>
          </cell>
          <cell r="C55">
            <v>-2.47E-2</v>
          </cell>
          <cell r="D55">
            <v>0.29599999999999999</v>
          </cell>
          <cell r="E55">
            <v>20.66</v>
          </cell>
          <cell r="F55">
            <v>8.9999999999999993E-3</v>
          </cell>
          <cell r="G55">
            <v>2.9000000000000001E-2</v>
          </cell>
          <cell r="H55" t="str">
            <v>Multifamily</v>
          </cell>
          <cell r="I55" t="str">
            <v>Mid Cap</v>
          </cell>
        </row>
        <row r="56">
          <cell r="B56" t="str">
            <v>REG</v>
          </cell>
          <cell r="C56">
            <v>-2.4E-2</v>
          </cell>
          <cell r="D56">
            <v>0.1487</v>
          </cell>
          <cell r="E56">
            <v>16.47</v>
          </cell>
          <cell r="F56">
            <v>-8.2699999999999996E-2</v>
          </cell>
          <cell r="G56">
            <v>3.5999999999999997E-2</v>
          </cell>
          <cell r="H56" t="str">
            <v>Shopping Center</v>
          </cell>
          <cell r="I56" t="str">
            <v>Large Cap</v>
          </cell>
        </row>
        <row r="57">
          <cell r="B57" t="str">
            <v>ROIC</v>
          </cell>
          <cell r="C57">
            <v>-2.2800000000000001E-2</v>
          </cell>
          <cell r="D57">
            <v>0.18809999999999999</v>
          </cell>
          <cell r="E57">
            <v>15.88</v>
          </cell>
          <cell r="F57">
            <v>-8.3400000000000002E-2</v>
          </cell>
          <cell r="G57">
            <v>4.2999999999999997E-2</v>
          </cell>
          <cell r="H57" t="str">
            <v>Shopping Center</v>
          </cell>
          <cell r="I57" t="str">
            <v>Small Cap</v>
          </cell>
        </row>
        <row r="58">
          <cell r="B58" t="str">
            <v>PSB</v>
          </cell>
          <cell r="C58">
            <v>-2.1899999999999999E-2</v>
          </cell>
          <cell r="D58">
            <v>0.374</v>
          </cell>
          <cell r="E58">
            <v>25.62</v>
          </cell>
          <cell r="F58">
            <v>0.15989999999999999</v>
          </cell>
          <cell r="G58">
            <v>2.4E-2</v>
          </cell>
          <cell r="H58" t="str">
            <v>Diversified</v>
          </cell>
          <cell r="I58" t="str">
            <v>Mid Cap</v>
          </cell>
        </row>
        <row r="59">
          <cell r="B59" t="str">
            <v>HTA</v>
          </cell>
          <cell r="C59">
            <v>-2.1000000000000001E-2</v>
          </cell>
          <cell r="D59">
            <v>0.2392</v>
          </cell>
          <cell r="E59">
            <v>17.649999999999999</v>
          </cell>
          <cell r="F59">
            <v>2.7799999999999998E-2</v>
          </cell>
          <cell r="G59">
            <v>4.2000000000000003E-2</v>
          </cell>
          <cell r="H59" t="str">
            <v>Health Care</v>
          </cell>
          <cell r="I59" t="str">
            <v>Mid Cap</v>
          </cell>
        </row>
        <row r="60">
          <cell r="B60" t="str">
            <v>IRM</v>
          </cell>
          <cell r="C60">
            <v>-2.07E-2</v>
          </cell>
          <cell r="D60">
            <v>4.7199999999999999E-2</v>
          </cell>
          <cell r="E60">
            <v>13.08</v>
          </cell>
          <cell r="F60">
            <v>-0.21890000000000001</v>
          </cell>
          <cell r="G60">
            <v>7.6999999999999999E-2</v>
          </cell>
          <cell r="H60" t="str">
            <v>Data Center</v>
          </cell>
          <cell r="I60" t="str">
            <v>Mid Cap</v>
          </cell>
        </row>
        <row r="61">
          <cell r="B61" t="str">
            <v>MAA</v>
          </cell>
          <cell r="C61">
            <v>-2.07E-2</v>
          </cell>
          <cell r="D61">
            <v>0.47099999999999997</v>
          </cell>
          <cell r="E61">
            <v>20.8</v>
          </cell>
          <cell r="F61">
            <v>0.13750000000000001</v>
          </cell>
          <cell r="G61">
            <v>2.8000000000000001E-2</v>
          </cell>
          <cell r="H61" t="str">
            <v>Multifamily</v>
          </cell>
          <cell r="I61" t="str">
            <v>Large Cap</v>
          </cell>
        </row>
        <row r="62">
          <cell r="B62" t="str">
            <v>NSA</v>
          </cell>
          <cell r="C62">
            <v>-1.9599999999999999E-2</v>
          </cell>
          <cell r="D62">
            <v>0.30609999999999998</v>
          </cell>
          <cell r="E62">
            <v>20.68</v>
          </cell>
          <cell r="F62">
            <v>0.36680000000000001</v>
          </cell>
          <cell r="G62">
            <v>3.9E-2</v>
          </cell>
          <cell r="H62" t="str">
            <v>Self-Storage</v>
          </cell>
          <cell r="I62" t="str">
            <v>Small Cap</v>
          </cell>
        </row>
        <row r="63">
          <cell r="B63" t="str">
            <v>NXRT</v>
          </cell>
          <cell r="C63">
            <v>-1.89E-2</v>
          </cell>
          <cell r="D63">
            <v>0.39340000000000003</v>
          </cell>
          <cell r="E63">
            <v>20.97</v>
          </cell>
          <cell r="F63">
            <v>0.1447</v>
          </cell>
          <cell r="G63">
            <v>2.5999999999999999E-2</v>
          </cell>
          <cell r="H63" t="str">
            <v>Multifamily</v>
          </cell>
          <cell r="I63" t="str">
            <v>Small Cap</v>
          </cell>
        </row>
        <row r="64">
          <cell r="B64" t="str">
            <v>AMT.REIT</v>
          </cell>
          <cell r="C64">
            <v>-1.8599999999999998E-2</v>
          </cell>
          <cell r="D64">
            <v>0.37080000000000002</v>
          </cell>
          <cell r="E64">
            <v>26.57</v>
          </cell>
          <cell r="F64" t="str">
            <v>NA</v>
          </cell>
          <cell r="G64">
            <v>1.7999999999999999E-2</v>
          </cell>
          <cell r="H64" t="str">
            <v>Infrastructure</v>
          </cell>
          <cell r="I64" t="str">
            <v>Large Cap</v>
          </cell>
        </row>
        <row r="65">
          <cell r="B65" t="str">
            <v>UE</v>
          </cell>
          <cell r="C65">
            <v>-1.7999999999999999E-2</v>
          </cell>
          <cell r="D65">
            <v>0.2918</v>
          </cell>
          <cell r="E65">
            <v>17.309999999999999</v>
          </cell>
          <cell r="F65">
            <v>-0.1444</v>
          </cell>
          <cell r="G65">
            <v>4.2000000000000003E-2</v>
          </cell>
          <cell r="H65" t="str">
            <v>Shopping Center</v>
          </cell>
          <cell r="I65" t="str">
            <v>Small Cap</v>
          </cell>
        </row>
        <row r="66">
          <cell r="B66" t="str">
            <v>PLYM</v>
          </cell>
          <cell r="C66">
            <v>-1.7000000000000001E-2</v>
          </cell>
          <cell r="D66">
            <v>0.5645</v>
          </cell>
          <cell r="E66">
            <v>9.1</v>
          </cell>
          <cell r="F66">
            <v>-1.38E-2</v>
          </cell>
          <cell r="G66">
            <v>8.1000000000000003E-2</v>
          </cell>
          <cell r="H66" t="str">
            <v>Industrial</v>
          </cell>
          <cell r="I66" t="str">
            <v>Micro Cap</v>
          </cell>
        </row>
        <row r="67">
          <cell r="B67" t="str">
            <v>SBAC.REIT</v>
          </cell>
          <cell r="C67">
            <v>-1.5900000000000001E-2</v>
          </cell>
          <cell r="D67">
            <v>0.46500000000000002</v>
          </cell>
          <cell r="E67">
            <v>27.42</v>
          </cell>
          <cell r="F67" t="str">
            <v>NA</v>
          </cell>
          <cell r="G67">
            <v>6.0000000000000001E-3</v>
          </cell>
          <cell r="H67" t="str">
            <v>Infrastructure</v>
          </cell>
          <cell r="I67" t="str">
            <v>Large Cap</v>
          </cell>
        </row>
        <row r="68">
          <cell r="B68" t="str">
            <v>OFC</v>
          </cell>
          <cell r="C68">
            <v>-1.55E-2</v>
          </cell>
          <cell r="D68">
            <v>0.42899999999999999</v>
          </cell>
          <cell r="E68">
            <v>13.92</v>
          </cell>
          <cell r="F68">
            <v>-0.10050000000000001</v>
          </cell>
          <cell r="G68">
            <v>3.7999999999999999E-2</v>
          </cell>
          <cell r="H68" t="str">
            <v>Office</v>
          </cell>
          <cell r="I68" t="str">
            <v>Mid Cap</v>
          </cell>
        </row>
        <row r="69">
          <cell r="B69" t="str">
            <v>AVB</v>
          </cell>
          <cell r="C69">
            <v>-1.49E-2</v>
          </cell>
          <cell r="D69">
            <v>0.25940000000000002</v>
          </cell>
          <cell r="E69">
            <v>21.76</v>
          </cell>
          <cell r="F69">
            <v>2.8199999999999999E-2</v>
          </cell>
          <cell r="G69">
            <v>2.8000000000000001E-2</v>
          </cell>
          <cell r="H69" t="str">
            <v>Multifamily</v>
          </cell>
          <cell r="I69" t="str">
            <v>Large Cap</v>
          </cell>
        </row>
        <row r="70">
          <cell r="B70" t="str">
            <v>AIV</v>
          </cell>
          <cell r="C70">
            <v>-1.3100000000000001E-2</v>
          </cell>
          <cell r="D70">
            <v>0.26540000000000002</v>
          </cell>
          <cell r="E70">
            <v>20.309999999999999</v>
          </cell>
          <cell r="F70">
            <v>-9.9000000000000008E-3</v>
          </cell>
          <cell r="G70">
            <v>2.9000000000000001E-2</v>
          </cell>
          <cell r="H70" t="str">
            <v>Multifamily</v>
          </cell>
          <cell r="I70" t="str">
            <v>Mid Cap</v>
          </cell>
        </row>
        <row r="71">
          <cell r="B71" t="str">
            <v>FCPT</v>
          </cell>
          <cell r="C71">
            <v>-1.15E-2</v>
          </cell>
          <cell r="D71">
            <v>0.1268</v>
          </cell>
          <cell r="E71">
            <v>18.61</v>
          </cell>
          <cell r="F71">
            <v>0.1323</v>
          </cell>
          <cell r="G71">
            <v>4.2999999999999997E-2</v>
          </cell>
          <cell r="H71" t="str">
            <v>Triple Net</v>
          </cell>
          <cell r="I71" t="str">
            <v>Small Cap</v>
          </cell>
        </row>
        <row r="72">
          <cell r="B72" t="str">
            <v>QTS</v>
          </cell>
          <cell r="C72">
            <v>-9.7000000000000003E-3</v>
          </cell>
          <cell r="D72">
            <v>0.47410000000000002</v>
          </cell>
          <cell r="E72">
            <v>18.899999999999999</v>
          </cell>
          <cell r="F72">
            <v>-2.0299999999999999E-2</v>
          </cell>
          <cell r="G72">
            <v>3.3000000000000002E-2</v>
          </cell>
          <cell r="H72" t="str">
            <v>Data Center</v>
          </cell>
          <cell r="I72" t="str">
            <v>Small Cap</v>
          </cell>
        </row>
        <row r="73">
          <cell r="B73" t="str">
            <v>KRC</v>
          </cell>
          <cell r="C73">
            <v>-8.2000000000000007E-3</v>
          </cell>
          <cell r="D73">
            <v>0.34889999999999999</v>
          </cell>
          <cell r="E73">
            <v>20.41</v>
          </cell>
          <cell r="F73">
            <v>-4.9200000000000001E-2</v>
          </cell>
          <cell r="G73">
            <v>2.3E-2</v>
          </cell>
          <cell r="H73" t="str">
            <v>Office</v>
          </cell>
          <cell r="I73" t="str">
            <v>Mid Cap</v>
          </cell>
        </row>
        <row r="74">
          <cell r="B74" t="str">
            <v>VER</v>
          </cell>
          <cell r="C74">
            <v>-8.0999999999999996E-3</v>
          </cell>
          <cell r="D74">
            <v>0.42880000000000001</v>
          </cell>
          <cell r="E74">
            <v>14.86</v>
          </cell>
          <cell r="F74">
            <v>0.10780000000000001</v>
          </cell>
          <cell r="G74">
            <v>5.6000000000000001E-2</v>
          </cell>
          <cell r="H74" t="str">
            <v>Triple Net</v>
          </cell>
          <cell r="I74" t="str">
            <v>Mid Cap</v>
          </cell>
        </row>
        <row r="75">
          <cell r="B75" t="str">
            <v>CIO</v>
          </cell>
          <cell r="C75">
            <v>-8.0999999999999996E-3</v>
          </cell>
          <cell r="D75">
            <v>0.41610000000000003</v>
          </cell>
          <cell r="E75">
            <v>11.12</v>
          </cell>
          <cell r="F75">
            <v>-0.13239999999999999</v>
          </cell>
          <cell r="G75">
            <v>7.0000000000000007E-2</v>
          </cell>
          <cell r="H75" t="str">
            <v>Office</v>
          </cell>
          <cell r="I75" t="str">
            <v>Small Cap</v>
          </cell>
        </row>
        <row r="76">
          <cell r="B76" t="str">
            <v>CHCT</v>
          </cell>
          <cell r="C76">
            <v>-7.9000000000000008E-3</v>
          </cell>
          <cell r="D76">
            <v>0.7208</v>
          </cell>
          <cell r="E76">
            <v>23.74</v>
          </cell>
          <cell r="F76">
            <v>1.1269</v>
          </cell>
          <cell r="G76">
            <v>3.5000000000000003E-2</v>
          </cell>
          <cell r="H76" t="str">
            <v>Health Care</v>
          </cell>
          <cell r="I76" t="str">
            <v>Small Cap</v>
          </cell>
        </row>
        <row r="77">
          <cell r="B77" t="str">
            <v>BFS</v>
          </cell>
          <cell r="C77">
            <v>-7.4999999999999997E-3</v>
          </cell>
          <cell r="D77">
            <v>0.17100000000000001</v>
          </cell>
          <cell r="E77">
            <v>16.399999999999999</v>
          </cell>
          <cell r="F77">
            <v>-0.21079999999999999</v>
          </cell>
          <cell r="G77">
            <v>0.04</v>
          </cell>
          <cell r="H77" t="str">
            <v>Shopping Center</v>
          </cell>
          <cell r="I77" t="str">
            <v>Small Cap</v>
          </cell>
        </row>
        <row r="78">
          <cell r="B78" t="str">
            <v>WSR</v>
          </cell>
          <cell r="C78">
            <v>-7.4000000000000003E-3</v>
          </cell>
          <cell r="D78">
            <v>0.2329</v>
          </cell>
          <cell r="E78">
            <v>13.32</v>
          </cell>
          <cell r="F78">
            <v>-7.7999999999999996E-3</v>
          </cell>
          <cell r="G78">
            <v>8.1000000000000003E-2</v>
          </cell>
          <cell r="H78" t="str">
            <v>Shopping Center</v>
          </cell>
          <cell r="I78" t="str">
            <v>Small Cap</v>
          </cell>
        </row>
        <row r="79">
          <cell r="B79" t="str">
            <v>APLE</v>
          </cell>
          <cell r="C79">
            <v>-7.4000000000000003E-3</v>
          </cell>
          <cell r="D79">
            <v>0.21340000000000001</v>
          </cell>
          <cell r="E79">
            <v>10</v>
          </cell>
          <cell r="F79">
            <v>-7.9299999999999995E-2</v>
          </cell>
          <cell r="G79">
            <v>7.3999999999999996E-2</v>
          </cell>
          <cell r="H79" t="str">
            <v>Hotel</v>
          </cell>
          <cell r="I79" t="str">
            <v>Mid Cap</v>
          </cell>
        </row>
        <row r="80">
          <cell r="B80" t="str">
            <v>CXW</v>
          </cell>
          <cell r="C80">
            <v>-7.1999999999999998E-3</v>
          </cell>
          <cell r="D80">
            <v>-9.01E-2</v>
          </cell>
          <cell r="E80">
            <v>5.94</v>
          </cell>
          <cell r="F80" t="str">
            <v>NA</v>
          </cell>
          <cell r="G80">
            <v>0.11600000000000001</v>
          </cell>
          <cell r="H80" t="str">
            <v>Corrections</v>
          </cell>
          <cell r="I80" t="str">
            <v>Mid Cap</v>
          </cell>
        </row>
        <row r="81">
          <cell r="B81" t="str">
            <v>MGP</v>
          </cell>
          <cell r="C81">
            <v>-7.0000000000000001E-3</v>
          </cell>
          <cell r="D81">
            <v>0.2276</v>
          </cell>
          <cell r="E81">
            <v>14.43</v>
          </cell>
          <cell r="F81">
            <v>-4.1399999999999999E-2</v>
          </cell>
          <cell r="G81">
            <v>6.0999999999999999E-2</v>
          </cell>
          <cell r="H81" t="str">
            <v>Casino</v>
          </cell>
          <cell r="I81" t="str">
            <v>Small Cap</v>
          </cell>
        </row>
        <row r="82">
          <cell r="B82" t="str">
            <v>VNO</v>
          </cell>
          <cell r="C82">
            <v>-6.1999999999999998E-3</v>
          </cell>
          <cell r="D82">
            <v>8.3699999999999997E-2</v>
          </cell>
          <cell r="E82">
            <v>15.94</v>
          </cell>
          <cell r="F82">
            <v>-0.24279999999999999</v>
          </cell>
          <cell r="G82">
            <v>4.1000000000000002E-2</v>
          </cell>
          <cell r="H82" t="str">
            <v>Office</v>
          </cell>
          <cell r="I82" t="str">
            <v>Large Cap</v>
          </cell>
        </row>
        <row r="83">
          <cell r="B83" t="str">
            <v>WHLR</v>
          </cell>
          <cell r="C83">
            <v>-5.3E-3</v>
          </cell>
          <cell r="D83">
            <v>1.1212</v>
          </cell>
          <cell r="E83" t="str">
            <v>N/A</v>
          </cell>
          <cell r="F83" t="str">
            <v>NA</v>
          </cell>
          <cell r="G83">
            <v>0</v>
          </cell>
          <cell r="H83" t="str">
            <v>Shopping Center</v>
          </cell>
          <cell r="I83" t="str">
            <v>Micro Cap</v>
          </cell>
        </row>
        <row r="84">
          <cell r="B84" t="str">
            <v>PDM</v>
          </cell>
          <cell r="C84">
            <v>-5.0000000000000001E-3</v>
          </cell>
          <cell r="D84">
            <v>0.35189999999999999</v>
          </cell>
          <cell r="E84">
            <v>11.77</v>
          </cell>
          <cell r="F84">
            <v>-0.1706</v>
          </cell>
          <cell r="G84">
            <v>3.7999999999999999E-2</v>
          </cell>
          <cell r="H84" t="str">
            <v>Office</v>
          </cell>
          <cell r="I84" t="str">
            <v>Mid Cap</v>
          </cell>
        </row>
        <row r="85">
          <cell r="B85" t="str">
            <v>REXR</v>
          </cell>
          <cell r="C85">
            <v>-4.7999999999999996E-3</v>
          </cell>
          <cell r="D85">
            <v>0.64680000000000004</v>
          </cell>
          <cell r="E85">
            <v>35.86</v>
          </cell>
          <cell r="F85">
            <v>0.37530000000000002</v>
          </cell>
          <cell r="G85">
            <v>1.4999999999999999E-2</v>
          </cell>
          <cell r="H85" t="str">
            <v>Industrial</v>
          </cell>
          <cell r="I85" t="str">
            <v>Mid Cap</v>
          </cell>
        </row>
        <row r="86">
          <cell r="B86" t="str">
            <v>FPI</v>
          </cell>
          <cell r="C86">
            <v>-4.4999999999999997E-3</v>
          </cell>
          <cell r="D86">
            <v>0.50229999999999997</v>
          </cell>
          <cell r="E86">
            <v>13.34</v>
          </cell>
          <cell r="F86">
            <v>-0.41799999999999998</v>
          </cell>
          <cell r="G86">
            <v>0.03</v>
          </cell>
          <cell r="H86" t="str">
            <v>Land</v>
          </cell>
          <cell r="I86" t="str">
            <v>Micro Cap</v>
          </cell>
        </row>
        <row r="87">
          <cell r="B87" t="str">
            <v>INVH</v>
          </cell>
          <cell r="C87">
            <v>-4.0000000000000001E-3</v>
          </cell>
          <cell r="D87">
            <v>0.55120000000000002</v>
          </cell>
          <cell r="E87">
            <v>22.85</v>
          </cell>
          <cell r="F87">
            <v>-1.2999999999999999E-3</v>
          </cell>
          <cell r="G87">
            <v>1.7000000000000001E-2</v>
          </cell>
          <cell r="H87" t="str">
            <v>Single Family Housing</v>
          </cell>
          <cell r="I87" t="str">
            <v>Large Cap</v>
          </cell>
        </row>
        <row r="88">
          <cell r="B88" t="str">
            <v>JBGS</v>
          </cell>
          <cell r="C88">
            <v>-3.7000000000000002E-3</v>
          </cell>
          <cell r="D88">
            <v>0.16539999999999999</v>
          </cell>
          <cell r="E88">
            <v>24.47</v>
          </cell>
          <cell r="F88">
            <v>-5.3900000000000003E-2</v>
          </cell>
          <cell r="G88">
            <v>2.3E-2</v>
          </cell>
          <cell r="H88" t="str">
            <v>Diversified</v>
          </cell>
          <cell r="I88" t="str">
            <v>Mid Cap</v>
          </cell>
        </row>
        <row r="89">
          <cell r="B89" t="str">
            <v>BRX</v>
          </cell>
          <cell r="C89">
            <v>-3.5999999999999999E-3</v>
          </cell>
          <cell r="D89">
            <v>0.59250000000000003</v>
          </cell>
          <cell r="E89">
            <v>11.16</v>
          </cell>
          <cell r="F89">
            <v>-2.7900000000000001E-2</v>
          </cell>
          <cell r="G89">
            <v>5.1999999999999998E-2</v>
          </cell>
          <cell r="H89" t="str">
            <v>Shopping Center</v>
          </cell>
          <cell r="I89" t="str">
            <v>Mid Cap</v>
          </cell>
        </row>
        <row r="90">
          <cell r="B90" t="str">
            <v>CMCT</v>
          </cell>
          <cell r="C90">
            <v>-3.3999999999999998E-3</v>
          </cell>
          <cell r="D90">
            <v>0.15290000000000001</v>
          </cell>
          <cell r="E90" t="str">
            <v>N/A</v>
          </cell>
          <cell r="F90" t="str">
            <v>NA</v>
          </cell>
          <cell r="G90">
            <v>2.1000000000000001E-2</v>
          </cell>
          <cell r="H90" t="str">
            <v>Office</v>
          </cell>
          <cell r="I90" t="str">
            <v>Small Cap</v>
          </cell>
        </row>
        <row r="91">
          <cell r="B91" t="str">
            <v>HPP</v>
          </cell>
          <cell r="C91">
            <v>-3.3E-3</v>
          </cell>
          <cell r="D91">
            <v>0.25929999999999997</v>
          </cell>
          <cell r="E91">
            <v>16.39</v>
          </cell>
          <cell r="F91">
            <v>-0.22789999999999999</v>
          </cell>
          <cell r="G91">
            <v>2.8000000000000001E-2</v>
          </cell>
          <cell r="H91" t="str">
            <v>Office</v>
          </cell>
          <cell r="I91" t="str">
            <v>Mid Cap</v>
          </cell>
        </row>
        <row r="92">
          <cell r="B92" t="str">
            <v>CLI</v>
          </cell>
          <cell r="C92">
            <v>-1.4E-3</v>
          </cell>
          <cell r="D92">
            <v>0.1217</v>
          </cell>
          <cell r="E92">
            <v>13.23</v>
          </cell>
          <cell r="F92">
            <v>-0.2697</v>
          </cell>
          <cell r="G92">
            <v>3.6999999999999998E-2</v>
          </cell>
          <cell r="H92" t="str">
            <v>Office</v>
          </cell>
          <cell r="I92" t="str">
            <v>Small Cap</v>
          </cell>
        </row>
        <row r="93">
          <cell r="B93" t="str">
            <v>UHT</v>
          </cell>
          <cell r="C93">
            <v>-2.9999999999999997E-4</v>
          </cell>
          <cell r="D93">
            <v>0.98939999999999995</v>
          </cell>
          <cell r="E93" t="str">
            <v>N/A</v>
          </cell>
          <cell r="F93" t="str">
            <v>NA</v>
          </cell>
          <cell r="G93">
            <v>2.3E-2</v>
          </cell>
          <cell r="H93" t="str">
            <v>Health Care</v>
          </cell>
          <cell r="I93" t="str">
            <v>Small Cap</v>
          </cell>
        </row>
        <row r="94">
          <cell r="B94" t="str">
            <v>CDOR</v>
          </cell>
          <cell r="C94">
            <v>0</v>
          </cell>
          <cell r="D94">
            <v>0.67859999999999998</v>
          </cell>
          <cell r="E94">
            <v>13.81</v>
          </cell>
          <cell r="F94" t="str">
            <v>NA</v>
          </cell>
          <cell r="G94">
            <v>0</v>
          </cell>
          <cell r="H94" t="str">
            <v>Hotel</v>
          </cell>
          <cell r="I94" t="str">
            <v>Micro Cap</v>
          </cell>
        </row>
        <row r="95">
          <cell r="B95" t="str">
            <v>CBL</v>
          </cell>
          <cell r="C95">
            <v>0</v>
          </cell>
          <cell r="D95">
            <v>-0.2137</v>
          </cell>
          <cell r="E95">
            <v>1.1599999999999999</v>
          </cell>
          <cell r="F95">
            <v>-0.41460000000000002</v>
          </cell>
          <cell r="G95">
            <v>0</v>
          </cell>
          <cell r="H95" t="str">
            <v>Malls</v>
          </cell>
          <cell r="I95" t="str">
            <v>Small Cap</v>
          </cell>
        </row>
        <row r="96">
          <cell r="B96" t="str">
            <v>XHR</v>
          </cell>
          <cell r="C96">
            <v>5.0000000000000001E-4</v>
          </cell>
          <cell r="D96">
            <v>0.27229999999999999</v>
          </cell>
          <cell r="E96">
            <v>9.9</v>
          </cell>
          <cell r="F96">
            <v>-0.11509999999999999</v>
          </cell>
          <cell r="G96">
            <v>5.1999999999999998E-2</v>
          </cell>
          <cell r="H96" t="str">
            <v>Hotel</v>
          </cell>
          <cell r="I96" t="str">
            <v>Small Cap</v>
          </cell>
        </row>
        <row r="97">
          <cell r="B97" t="str">
            <v>GTY</v>
          </cell>
          <cell r="C97">
            <v>5.9999999999999995E-4</v>
          </cell>
          <cell r="D97">
            <v>0.1792</v>
          </cell>
          <cell r="E97">
            <v>18.350000000000001</v>
          </cell>
          <cell r="F97">
            <v>0.2072</v>
          </cell>
          <cell r="G97">
            <v>4.3999999999999997E-2</v>
          </cell>
          <cell r="H97" t="str">
            <v>Triple Net</v>
          </cell>
          <cell r="I97" t="str">
            <v>Small Cap</v>
          </cell>
        </row>
        <row r="98">
          <cell r="B98" t="str">
            <v>MPW</v>
          </cell>
          <cell r="C98">
            <v>1.4E-3</v>
          </cell>
          <cell r="D98">
            <v>0.34549999999999997</v>
          </cell>
          <cell r="E98">
            <v>13.1</v>
          </cell>
          <cell r="F98">
            <v>0.3024</v>
          </cell>
          <cell r="G98">
            <v>0.05</v>
          </cell>
          <cell r="H98" t="str">
            <v>Health Care</v>
          </cell>
          <cell r="I98" t="str">
            <v>Mid Cap</v>
          </cell>
        </row>
        <row r="99">
          <cell r="B99" t="str">
            <v>WRE</v>
          </cell>
          <cell r="C99">
            <v>1.6000000000000001E-3</v>
          </cell>
          <cell r="D99">
            <v>0.39529999999999998</v>
          </cell>
          <cell r="E99">
            <v>19.55</v>
          </cell>
          <cell r="F99">
            <v>4.9000000000000002E-2</v>
          </cell>
          <cell r="G99">
            <v>3.9E-2</v>
          </cell>
          <cell r="H99" t="str">
            <v>Diversified</v>
          </cell>
          <cell r="I99" t="str">
            <v>Small Cap</v>
          </cell>
        </row>
        <row r="100">
          <cell r="B100" t="str">
            <v>UBA</v>
          </cell>
          <cell r="C100">
            <v>1.6000000000000001E-3</v>
          </cell>
          <cell r="D100">
            <v>0.33610000000000001</v>
          </cell>
          <cell r="E100">
            <v>16.36</v>
          </cell>
          <cell r="F100">
            <v>2.9100000000000001E-2</v>
          </cell>
          <cell r="G100">
            <v>4.4999999999999998E-2</v>
          </cell>
          <cell r="H100" t="str">
            <v>Shopping Center</v>
          </cell>
          <cell r="I100" t="str">
            <v>Small Cap</v>
          </cell>
        </row>
        <row r="101">
          <cell r="B101" t="str">
            <v>STAG</v>
          </cell>
          <cell r="C101">
            <v>2.2000000000000001E-3</v>
          </cell>
          <cell r="D101">
            <v>0.30230000000000001</v>
          </cell>
          <cell r="E101">
            <v>16.21</v>
          </cell>
          <cell r="F101">
            <v>4.5499999999999999E-2</v>
          </cell>
          <cell r="G101">
            <v>4.5999999999999999E-2</v>
          </cell>
          <cell r="H101" t="str">
            <v>Industrial</v>
          </cell>
          <cell r="I101" t="str">
            <v>Mid Cap</v>
          </cell>
        </row>
        <row r="102">
          <cell r="B102" t="str">
            <v>KIM</v>
          </cell>
          <cell r="C102">
            <v>2.8E-3</v>
          </cell>
          <cell r="D102">
            <v>0.54269999999999996</v>
          </cell>
          <cell r="E102">
            <v>14.25</v>
          </cell>
          <cell r="F102">
            <v>8.9700000000000002E-2</v>
          </cell>
          <cell r="G102">
            <v>5.1999999999999998E-2</v>
          </cell>
          <cell r="H102" t="str">
            <v>Shopping Center</v>
          </cell>
          <cell r="I102" t="str">
            <v>Mid Cap</v>
          </cell>
        </row>
        <row r="103">
          <cell r="B103" t="str">
            <v>WRI</v>
          </cell>
          <cell r="C103">
            <v>3.5000000000000001E-3</v>
          </cell>
          <cell r="D103">
            <v>0.33950000000000002</v>
          </cell>
          <cell r="E103">
            <v>14.9</v>
          </cell>
          <cell r="F103">
            <v>-7.0599999999999996E-2</v>
          </cell>
          <cell r="G103">
            <v>0.05</v>
          </cell>
          <cell r="H103" t="str">
            <v>Shopping Center</v>
          </cell>
          <cell r="I103" t="str">
            <v>Mid Cap</v>
          </cell>
        </row>
        <row r="104">
          <cell r="B104" t="str">
            <v>INN</v>
          </cell>
          <cell r="C104">
            <v>3.5000000000000001E-3</v>
          </cell>
          <cell r="D104">
            <v>0.32490000000000002</v>
          </cell>
          <cell r="E104">
            <v>9.41</v>
          </cell>
          <cell r="F104">
            <v>-5.6099999999999997E-2</v>
          </cell>
          <cell r="G104">
            <v>5.8999999999999997E-2</v>
          </cell>
          <cell r="H104" t="str">
            <v>Hotel</v>
          </cell>
          <cell r="I104" t="str">
            <v>Small Cap</v>
          </cell>
        </row>
        <row r="105">
          <cell r="B105" t="str">
            <v>RVEN</v>
          </cell>
          <cell r="C105">
            <v>3.8999999999999998E-3</v>
          </cell>
          <cell r="D105">
            <v>0.56569999999999998</v>
          </cell>
          <cell r="E105" t="str">
            <v>N/A</v>
          </cell>
          <cell r="F105" t="str">
            <v>NA</v>
          </cell>
          <cell r="G105">
            <v>0</v>
          </cell>
          <cell r="H105" t="str">
            <v>Single Family Housing</v>
          </cell>
          <cell r="I105" t="str">
            <v>Micro Cap</v>
          </cell>
        </row>
        <row r="106">
          <cell r="B106" t="str">
            <v>EQIX.REIT</v>
          </cell>
          <cell r="C106">
            <v>4.4999999999999997E-3</v>
          </cell>
          <cell r="D106">
            <v>0.63970000000000005</v>
          </cell>
          <cell r="E106">
            <v>30.16</v>
          </cell>
          <cell r="F106">
            <v>0.18820000000000001</v>
          </cell>
          <cell r="G106">
            <v>1.7000000000000001E-2</v>
          </cell>
          <cell r="H106" t="str">
            <v>Data Center</v>
          </cell>
          <cell r="I106" t="str">
            <v>Large Cap</v>
          </cell>
        </row>
        <row r="107">
          <cell r="B107" t="str">
            <v>MAC</v>
          </cell>
          <cell r="C107">
            <v>5.0000000000000001E-3</v>
          </cell>
          <cell r="D107">
            <v>-0.32140000000000002</v>
          </cell>
          <cell r="E107">
            <v>7.54</v>
          </cell>
          <cell r="F107">
            <v>-0.40550000000000003</v>
          </cell>
          <cell r="G107">
            <v>0.111</v>
          </cell>
          <cell r="H107" t="str">
            <v>Malls</v>
          </cell>
          <cell r="I107" t="str">
            <v>Mid Cap</v>
          </cell>
        </row>
        <row r="108">
          <cell r="B108" t="str">
            <v>STOR</v>
          </cell>
          <cell r="C108">
            <v>5.1999999999999998E-3</v>
          </cell>
          <cell r="D108">
            <v>0.48039999999999999</v>
          </cell>
          <cell r="E108">
            <v>19.97</v>
          </cell>
          <cell r="F108">
            <v>0.5706</v>
          </cell>
          <cell r="G108">
            <v>3.4000000000000002E-2</v>
          </cell>
          <cell r="H108" t="str">
            <v>Triple Net</v>
          </cell>
          <cell r="I108" t="str">
            <v>Mid Cap</v>
          </cell>
        </row>
        <row r="109">
          <cell r="B109" t="str">
            <v>NRE</v>
          </cell>
          <cell r="C109">
            <v>5.3E-3</v>
          </cell>
          <cell r="D109">
            <v>0.1908</v>
          </cell>
          <cell r="E109" t="str">
            <v>N/A</v>
          </cell>
          <cell r="F109" t="str">
            <v>NA</v>
          </cell>
          <cell r="G109" t="str">
            <v>N/A</v>
          </cell>
          <cell r="H109" t="str">
            <v>Office</v>
          </cell>
          <cell r="I109" t="str">
            <v>Small Cap</v>
          </cell>
        </row>
        <row r="110">
          <cell r="B110" t="str">
            <v>AFIN</v>
          </cell>
          <cell r="C110">
            <v>5.4999999999999997E-3</v>
          </cell>
          <cell r="D110">
            <v>0.21079999999999999</v>
          </cell>
          <cell r="E110">
            <v>13.24</v>
          </cell>
          <cell r="F110">
            <v>-3.5900000000000001E-2</v>
          </cell>
          <cell r="G110">
            <v>7.3999999999999996E-2</v>
          </cell>
          <cell r="H110" t="str">
            <v>Triple Net</v>
          </cell>
          <cell r="I110" t="str">
            <v>Small Cap</v>
          </cell>
        </row>
        <row r="111">
          <cell r="B111" t="str">
            <v>LSI</v>
          </cell>
          <cell r="C111">
            <v>5.4999999999999997E-3</v>
          </cell>
          <cell r="D111">
            <v>0.2266</v>
          </cell>
          <cell r="E111">
            <v>18.29</v>
          </cell>
          <cell r="F111">
            <v>7.3999999999999996E-2</v>
          </cell>
          <cell r="G111">
            <v>3.6999999999999998E-2</v>
          </cell>
          <cell r="H111" t="str">
            <v>Self-Storage</v>
          </cell>
          <cell r="I111" t="str">
            <v>Mid Cap</v>
          </cell>
        </row>
        <row r="112">
          <cell r="B112" t="str">
            <v>STAR</v>
          </cell>
          <cell r="C112">
            <v>6.6E-3</v>
          </cell>
          <cell r="D112">
            <v>0.47110000000000002</v>
          </cell>
          <cell r="E112" t="str">
            <v>N/A</v>
          </cell>
          <cell r="F112" t="str">
            <v>NA</v>
          </cell>
          <cell r="G112">
            <v>3.1E-2</v>
          </cell>
          <cell r="H112" t="str">
            <v>Diversified</v>
          </cell>
          <cell r="I112" t="str">
            <v>Small Cap</v>
          </cell>
        </row>
        <row r="113">
          <cell r="B113" t="str">
            <v>AHT</v>
          </cell>
          <cell r="C113">
            <v>7.3000000000000001E-3</v>
          </cell>
          <cell r="D113">
            <v>-0.26889999999999997</v>
          </cell>
          <cell r="E113">
            <v>2.2400000000000002</v>
          </cell>
          <cell r="F113">
            <v>-0.5</v>
          </cell>
          <cell r="G113">
            <v>8.6999999999999994E-2</v>
          </cell>
          <cell r="H113" t="str">
            <v>Hotel</v>
          </cell>
          <cell r="I113" t="str">
            <v>Small Cap</v>
          </cell>
        </row>
        <row r="114">
          <cell r="B114" t="str">
            <v>SOHO</v>
          </cell>
          <cell r="C114">
            <v>7.7999999999999996E-3</v>
          </cell>
          <cell r="D114">
            <v>0.223</v>
          </cell>
          <cell r="E114">
            <v>6.07</v>
          </cell>
          <cell r="F114">
            <v>-0.42049999999999998</v>
          </cell>
          <cell r="G114">
            <v>0.08</v>
          </cell>
          <cell r="H114" t="str">
            <v>Hotel</v>
          </cell>
          <cell r="I114" t="str">
            <v>Micro Cap</v>
          </cell>
        </row>
        <row r="115">
          <cell r="B115" t="str">
            <v>DRE</v>
          </cell>
          <cell r="C115">
            <v>7.9000000000000008E-3</v>
          </cell>
          <cell r="D115">
            <v>0.3962</v>
          </cell>
          <cell r="E115">
            <v>23.11</v>
          </cell>
          <cell r="F115">
            <v>0.1168</v>
          </cell>
          <cell r="G115">
            <v>2.7E-2</v>
          </cell>
          <cell r="H115" t="str">
            <v>Industrial</v>
          </cell>
          <cell r="I115" t="str">
            <v>Mid Cap</v>
          </cell>
        </row>
        <row r="116">
          <cell r="B116" t="str">
            <v>PGRE</v>
          </cell>
          <cell r="C116">
            <v>8.8999999999999999E-3</v>
          </cell>
          <cell r="D116">
            <v>0.10589999999999999</v>
          </cell>
          <cell r="E116">
            <v>13.87</v>
          </cell>
          <cell r="F116">
            <v>-0.37140000000000001</v>
          </cell>
          <cell r="G116">
            <v>2.9000000000000001E-2</v>
          </cell>
          <cell r="H116" t="str">
            <v>Office</v>
          </cell>
          <cell r="I116" t="str">
            <v>Mid Cap</v>
          </cell>
        </row>
        <row r="117">
          <cell r="B117" t="str">
            <v>CUZ</v>
          </cell>
          <cell r="C117">
            <v>8.9999999999999993E-3</v>
          </cell>
          <cell r="D117">
            <v>0.32240000000000002</v>
          </cell>
          <cell r="E117">
            <v>14.42</v>
          </cell>
          <cell r="F117">
            <v>3.32E-2</v>
          </cell>
          <cell r="G117">
            <v>2.9000000000000001E-2</v>
          </cell>
          <cell r="H117" t="str">
            <v>Office</v>
          </cell>
          <cell r="I117" t="str">
            <v>Mid Cap</v>
          </cell>
        </row>
        <row r="118">
          <cell r="B118" t="str">
            <v>AMH</v>
          </cell>
          <cell r="C118">
            <v>9.1000000000000004E-3</v>
          </cell>
          <cell r="D118">
            <v>0.35399999999999998</v>
          </cell>
          <cell r="E118">
            <v>22.22</v>
          </cell>
          <cell r="F118">
            <v>-5.7200000000000001E-2</v>
          </cell>
          <cell r="G118">
            <v>7.0000000000000001E-3</v>
          </cell>
          <cell r="H118" t="str">
            <v>Single Family Housing</v>
          </cell>
          <cell r="I118" t="str">
            <v>Mid Cap</v>
          </cell>
        </row>
        <row r="119">
          <cell r="B119" t="str">
            <v>BXP</v>
          </cell>
          <cell r="C119">
            <v>9.7999999999999997E-3</v>
          </cell>
          <cell r="D119">
            <v>0.25800000000000001</v>
          </cell>
          <cell r="E119">
            <v>18.37</v>
          </cell>
          <cell r="F119">
            <v>-9.06E-2</v>
          </cell>
          <cell r="G119">
            <v>2.7E-2</v>
          </cell>
          <cell r="H119" t="str">
            <v>Office</v>
          </cell>
          <cell r="I119" t="str">
            <v>Large Cap</v>
          </cell>
        </row>
        <row r="120">
          <cell r="B120" t="str">
            <v>BDN</v>
          </cell>
          <cell r="C120">
            <v>9.7999999999999997E-3</v>
          </cell>
          <cell r="D120">
            <v>0.26300000000000001</v>
          </cell>
          <cell r="E120">
            <v>10.62</v>
          </cell>
          <cell r="F120">
            <v>-0.19550000000000001</v>
          </cell>
          <cell r="G120">
            <v>4.9000000000000002E-2</v>
          </cell>
          <cell r="H120" t="str">
            <v>Office</v>
          </cell>
          <cell r="I120" t="str">
            <v>Mid Cap</v>
          </cell>
        </row>
        <row r="121">
          <cell r="B121" t="str">
            <v>WY</v>
          </cell>
          <cell r="C121">
            <v>1.03E-2</v>
          </cell>
          <cell r="D121">
            <v>0.40629999999999999</v>
          </cell>
          <cell r="E121" t="str">
            <v>N/A</v>
          </cell>
          <cell r="F121">
            <v>-8.0699999999999994E-2</v>
          </cell>
          <cell r="G121">
            <v>4.5999999999999999E-2</v>
          </cell>
          <cell r="H121" t="str">
            <v>Timber</v>
          </cell>
          <cell r="I121" t="str">
            <v>Large Cap</v>
          </cell>
        </row>
        <row r="122">
          <cell r="B122" t="str">
            <v>FR</v>
          </cell>
          <cell r="C122">
            <v>1.12E-2</v>
          </cell>
          <cell r="D122">
            <v>0.50309999999999999</v>
          </cell>
          <cell r="E122">
            <v>23.21</v>
          </cell>
          <cell r="F122">
            <v>9.6000000000000002E-2</v>
          </cell>
          <cell r="G122">
            <v>2.1999999999999999E-2</v>
          </cell>
          <cell r="H122" t="str">
            <v>Industrial</v>
          </cell>
          <cell r="I122" t="str">
            <v>Mid Cap</v>
          </cell>
        </row>
        <row r="123">
          <cell r="B123" t="str">
            <v>CXP</v>
          </cell>
          <cell r="C123">
            <v>1.17E-2</v>
          </cell>
          <cell r="D123">
            <v>0.1031</v>
          </cell>
          <cell r="E123">
            <v>14.11</v>
          </cell>
          <cell r="F123">
            <v>-0.26619999999999999</v>
          </cell>
          <cell r="G123">
            <v>3.9E-2</v>
          </cell>
          <cell r="H123" t="str">
            <v>Office</v>
          </cell>
          <cell r="I123" t="str">
            <v>Mid Cap</v>
          </cell>
        </row>
        <row r="124">
          <cell r="B124" t="str">
            <v>SUI</v>
          </cell>
          <cell r="C124">
            <v>1.2699999999999999E-2</v>
          </cell>
          <cell r="D124">
            <v>0.64759999999999995</v>
          </cell>
          <cell r="E124">
            <v>31.21</v>
          </cell>
          <cell r="F124">
            <v>0.379</v>
          </cell>
          <cell r="G124">
            <v>1.7999999999999999E-2</v>
          </cell>
          <cell r="H124" t="str">
            <v>Manufactured Housing</v>
          </cell>
          <cell r="I124" t="str">
            <v>Mid Cap</v>
          </cell>
        </row>
        <row r="125">
          <cell r="B125" t="str">
            <v>FSP</v>
          </cell>
          <cell r="C125">
            <v>1.2800000000000001E-2</v>
          </cell>
          <cell r="D125">
            <v>0.46500000000000002</v>
          </cell>
          <cell r="E125">
            <v>10.39</v>
          </cell>
          <cell r="F125">
            <v>-0.1067</v>
          </cell>
          <cell r="G125">
            <v>4.1000000000000002E-2</v>
          </cell>
          <cell r="H125" t="str">
            <v>Office</v>
          </cell>
          <cell r="I125" t="str">
            <v>Small Cap</v>
          </cell>
        </row>
        <row r="126">
          <cell r="B126" t="str">
            <v>EGP</v>
          </cell>
          <cell r="C126">
            <v>1.67E-2</v>
          </cell>
          <cell r="D126">
            <v>0.51270000000000004</v>
          </cell>
          <cell r="E126">
            <v>25.86</v>
          </cell>
          <cell r="F126">
            <v>0.2049</v>
          </cell>
          <cell r="G126">
            <v>2.1999999999999999E-2</v>
          </cell>
          <cell r="H126" t="str">
            <v>Industrial</v>
          </cell>
          <cell r="I126" t="str">
            <v>Mid Cap</v>
          </cell>
        </row>
        <row r="127">
          <cell r="B127" t="str">
            <v>EPRT</v>
          </cell>
          <cell r="C127">
            <v>1.6799999999999999E-2</v>
          </cell>
          <cell r="D127">
            <v>0.94550000000000001</v>
          </cell>
          <cell r="E127">
            <v>19.399999999999999</v>
          </cell>
          <cell r="F127">
            <v>0.4824</v>
          </cell>
          <cell r="G127">
            <v>3.4000000000000002E-2</v>
          </cell>
          <cell r="H127" t="str">
            <v>Triple Net</v>
          </cell>
          <cell r="I127" t="str">
            <v>Small Cap</v>
          </cell>
        </row>
        <row r="128">
          <cell r="B128" t="str">
            <v>PK</v>
          </cell>
          <cell r="C128">
            <v>1.72E-2</v>
          </cell>
          <cell r="D128">
            <v>-4.4400000000000002E-2</v>
          </cell>
          <cell r="E128">
            <v>8.4700000000000006</v>
          </cell>
          <cell r="F128">
            <v>-0.2213</v>
          </cell>
          <cell r="G128">
            <v>7.5999999999999998E-2</v>
          </cell>
          <cell r="H128" t="str">
            <v>Hotel</v>
          </cell>
          <cell r="I128" t="str">
            <v>Mid Cap</v>
          </cell>
        </row>
        <row r="129">
          <cell r="B129" t="str">
            <v>SPG</v>
          </cell>
          <cell r="C129">
            <v>1.72E-2</v>
          </cell>
          <cell r="D129">
            <v>-5.3400000000000003E-2</v>
          </cell>
          <cell r="E129">
            <v>11.95</v>
          </cell>
          <cell r="F129">
            <v>-0.1313</v>
          </cell>
          <cell r="G129">
            <v>5.6000000000000001E-2</v>
          </cell>
          <cell r="H129" t="str">
            <v>Malls</v>
          </cell>
          <cell r="I129" t="str">
            <v>Large Cap</v>
          </cell>
        </row>
        <row r="130">
          <cell r="B130" t="str">
            <v>DEI</v>
          </cell>
          <cell r="C130">
            <v>1.7299999999999999E-2</v>
          </cell>
          <cell r="D130">
            <v>0.31609999999999999</v>
          </cell>
          <cell r="E130">
            <v>19.52</v>
          </cell>
          <cell r="F130">
            <v>-5.2499999999999998E-2</v>
          </cell>
          <cell r="G130">
            <v>2.4E-2</v>
          </cell>
          <cell r="H130" t="str">
            <v>Diversified</v>
          </cell>
          <cell r="I130" t="str">
            <v>Mid Cap</v>
          </cell>
        </row>
        <row r="131">
          <cell r="B131" t="str">
            <v>LXP</v>
          </cell>
          <cell r="C131">
            <v>1.84E-2</v>
          </cell>
          <cell r="D131">
            <v>0.39360000000000001</v>
          </cell>
          <cell r="E131">
            <v>14.52</v>
          </cell>
          <cell r="F131">
            <v>-1.5100000000000001E-2</v>
          </cell>
          <cell r="G131">
            <v>3.7999999999999999E-2</v>
          </cell>
          <cell r="H131" t="str">
            <v>Diversified</v>
          </cell>
          <cell r="I131" t="str">
            <v>Small Cap</v>
          </cell>
        </row>
        <row r="132">
          <cell r="B132" t="str">
            <v>IIPR</v>
          </cell>
          <cell r="C132">
            <v>1.8599999999999998E-2</v>
          </cell>
          <cell r="D132">
            <v>0.73719999999999997</v>
          </cell>
          <cell r="E132">
            <v>14.61</v>
          </cell>
          <cell r="F132">
            <v>1.1867000000000001</v>
          </cell>
          <cell r="G132">
            <v>0.04</v>
          </cell>
          <cell r="H132" t="str">
            <v>Industrial</v>
          </cell>
          <cell r="I132" t="str">
            <v>Small Cap</v>
          </cell>
        </row>
        <row r="133">
          <cell r="B133" t="str">
            <v>ILPT</v>
          </cell>
          <cell r="C133">
            <v>1.8800000000000001E-2</v>
          </cell>
          <cell r="D133">
            <v>0.1726</v>
          </cell>
          <cell r="E133">
            <v>12.01</v>
          </cell>
          <cell r="F133">
            <v>-0.26719999999999999</v>
          </cell>
          <cell r="G133">
            <v>6.0999999999999999E-2</v>
          </cell>
          <cell r="H133" t="str">
            <v>Industrial</v>
          </cell>
          <cell r="I133" t="str">
            <v>Small Cap</v>
          </cell>
        </row>
        <row r="134">
          <cell r="B134" t="str">
            <v>PEB</v>
          </cell>
          <cell r="C134">
            <v>1.9099999999999999E-2</v>
          </cell>
          <cell r="D134">
            <v>-3.7400000000000003E-2</v>
          </cell>
          <cell r="E134">
            <v>10.58</v>
          </cell>
          <cell r="F134">
            <v>-0.17449999999999999</v>
          </cell>
          <cell r="G134">
            <v>5.8000000000000003E-2</v>
          </cell>
          <cell r="H134" t="str">
            <v>Hotel</v>
          </cell>
          <cell r="I134" t="str">
            <v>Mid Cap</v>
          </cell>
        </row>
        <row r="135">
          <cell r="B135" t="str">
            <v>SELF</v>
          </cell>
          <cell r="C135">
            <v>1.9099999999999999E-2</v>
          </cell>
          <cell r="D135">
            <v>0.13830000000000001</v>
          </cell>
          <cell r="E135" t="str">
            <v>N/A</v>
          </cell>
          <cell r="F135" t="str">
            <v>NA</v>
          </cell>
          <cell r="G135">
            <v>6.0999999999999999E-2</v>
          </cell>
          <cell r="H135" t="str">
            <v>Self-Storage</v>
          </cell>
          <cell r="I135" t="str">
            <v>Micro Cap</v>
          </cell>
        </row>
        <row r="136">
          <cell r="B136" t="str">
            <v>RPT</v>
          </cell>
          <cell r="C136">
            <v>1.9300000000000001E-2</v>
          </cell>
          <cell r="D136">
            <v>0.30370000000000003</v>
          </cell>
          <cell r="E136">
            <v>13.41</v>
          </cell>
          <cell r="F136">
            <v>-6.9900000000000004E-2</v>
          </cell>
          <cell r="G136">
            <v>0.06</v>
          </cell>
          <cell r="H136" t="str">
            <v>Shopping Center</v>
          </cell>
          <cell r="I136" t="str">
            <v>Small Cap</v>
          </cell>
        </row>
        <row r="137">
          <cell r="B137" t="str">
            <v>CLDT</v>
          </cell>
          <cell r="C137">
            <v>1.9900000000000001E-2</v>
          </cell>
          <cell r="D137">
            <v>0.1038</v>
          </cell>
          <cell r="E137">
            <v>10.25</v>
          </cell>
          <cell r="F137">
            <v>-2.0299999999999999E-2</v>
          </cell>
          <cell r="G137">
            <v>7.1999999999999995E-2</v>
          </cell>
          <cell r="H137" t="str">
            <v>Hotel</v>
          </cell>
          <cell r="I137" t="str">
            <v>Small Cap</v>
          </cell>
        </row>
        <row r="138">
          <cell r="B138" t="str">
            <v>BRG</v>
          </cell>
          <cell r="C138">
            <v>0.02</v>
          </cell>
          <cell r="D138">
            <v>0.41980000000000001</v>
          </cell>
          <cell r="E138">
            <v>13.57</v>
          </cell>
          <cell r="F138">
            <v>-0.16489999999999999</v>
          </cell>
          <cell r="G138">
            <v>5.2999999999999999E-2</v>
          </cell>
          <cell r="H138" t="str">
            <v>Multifamily</v>
          </cell>
          <cell r="I138" t="str">
            <v>Micro Cap</v>
          </cell>
        </row>
        <row r="139">
          <cell r="B139" t="str">
            <v>SLG</v>
          </cell>
          <cell r="C139">
            <v>2.07E-2</v>
          </cell>
          <cell r="D139">
            <v>0.1123</v>
          </cell>
          <cell r="E139">
            <v>12.32</v>
          </cell>
          <cell r="F139">
            <v>-0.26600000000000001</v>
          </cell>
          <cell r="G139">
            <v>0.04</v>
          </cell>
          <cell r="H139" t="str">
            <v>Office</v>
          </cell>
          <cell r="I139" t="str">
            <v>Mid Cap</v>
          </cell>
        </row>
        <row r="140">
          <cell r="B140" t="str">
            <v>EQC</v>
          </cell>
          <cell r="C140">
            <v>2.0799999999999999E-2</v>
          </cell>
          <cell r="D140">
            <v>0.21729999999999999</v>
          </cell>
          <cell r="E140">
            <v>49.07</v>
          </cell>
          <cell r="F140">
            <v>1.7000000000000001E-2</v>
          </cell>
          <cell r="G140">
            <v>0</v>
          </cell>
          <cell r="H140" t="str">
            <v>Office</v>
          </cell>
          <cell r="I140" t="str">
            <v>Mid Cap</v>
          </cell>
        </row>
        <row r="141">
          <cell r="B141" t="str">
            <v>IRET</v>
          </cell>
          <cell r="C141">
            <v>2.18E-2</v>
          </cell>
          <cell r="D141">
            <v>0.62909999999999999</v>
          </cell>
          <cell r="E141">
            <v>19.149999999999999</v>
          </cell>
          <cell r="F141">
            <v>9.7999999999999997E-3</v>
          </cell>
          <cell r="G141">
            <v>4.0000000000000001E-3</v>
          </cell>
          <cell r="H141" t="str">
            <v>Multifamily</v>
          </cell>
          <cell r="I141" t="str">
            <v>Small Cap</v>
          </cell>
        </row>
        <row r="142">
          <cell r="B142" t="str">
            <v>PCH</v>
          </cell>
          <cell r="C142">
            <v>2.2599999999999999E-2</v>
          </cell>
          <cell r="D142">
            <v>0.4178</v>
          </cell>
          <cell r="E142" t="str">
            <v>N/A</v>
          </cell>
          <cell r="F142">
            <v>-1.52E-2</v>
          </cell>
          <cell r="G142">
            <v>3.6999999999999998E-2</v>
          </cell>
          <cell r="H142" t="str">
            <v>Timber</v>
          </cell>
          <cell r="I142" t="str">
            <v>Mid Cap</v>
          </cell>
        </row>
        <row r="143">
          <cell r="B143" t="str">
            <v>TRNO</v>
          </cell>
          <cell r="C143">
            <v>2.3199999999999998E-2</v>
          </cell>
          <cell r="D143">
            <v>0.66720000000000002</v>
          </cell>
          <cell r="E143">
            <v>37.39</v>
          </cell>
          <cell r="F143">
            <v>0.29709999999999998</v>
          </cell>
          <cell r="G143">
            <v>1.9E-2</v>
          </cell>
          <cell r="H143" t="str">
            <v>Industrial</v>
          </cell>
          <cell r="I143" t="str">
            <v>Mid Cap</v>
          </cell>
        </row>
        <row r="144">
          <cell r="B144" t="str">
            <v>BPR</v>
          </cell>
          <cell r="C144">
            <v>2.3599999999999999E-2</v>
          </cell>
          <cell r="D144">
            <v>0.26579999999999998</v>
          </cell>
          <cell r="E144">
            <v>11.63</v>
          </cell>
          <cell r="F144" t="str">
            <v>NA</v>
          </cell>
          <cell r="G144">
            <v>6.9000000000000006E-2</v>
          </cell>
          <cell r="H144" t="str">
            <v>Malls</v>
          </cell>
          <cell r="I144" t="str">
            <v>Mid Cap</v>
          </cell>
        </row>
        <row r="145">
          <cell r="B145" t="str">
            <v>ARE</v>
          </cell>
          <cell r="C145">
            <v>2.3699999999999999E-2</v>
          </cell>
          <cell r="D145">
            <v>0.43930000000000002</v>
          </cell>
          <cell r="E145">
            <v>22.12</v>
          </cell>
          <cell r="F145">
            <v>4.6600000000000003E-2</v>
          </cell>
          <cell r="G145">
            <v>2.5000000000000001E-2</v>
          </cell>
          <cell r="H145" t="str">
            <v>Office</v>
          </cell>
          <cell r="I145" t="str">
            <v>Large Cap</v>
          </cell>
        </row>
        <row r="146">
          <cell r="B146" t="str">
            <v>RVI</v>
          </cell>
          <cell r="C146">
            <v>2.6100000000000002E-2</v>
          </cell>
          <cell r="D146">
            <v>0.46789999999999998</v>
          </cell>
          <cell r="E146">
            <v>11.72</v>
          </cell>
          <cell r="F146" t="str">
            <v>NA</v>
          </cell>
          <cell r="G146">
            <v>5.8000000000000003E-2</v>
          </cell>
          <cell r="H146" t="str">
            <v>Shopping Center</v>
          </cell>
          <cell r="I146" t="str">
            <v>Small Cap</v>
          </cell>
        </row>
        <row r="147">
          <cell r="B147" t="str">
            <v>CPLG</v>
          </cell>
          <cell r="C147">
            <v>2.64E-2</v>
          </cell>
          <cell r="D147">
            <v>-0.1298</v>
          </cell>
          <cell r="E147">
            <v>6.95</v>
          </cell>
          <cell r="F147" t="str">
            <v>NA</v>
          </cell>
          <cell r="G147">
            <v>7.9000000000000001E-2</v>
          </cell>
          <cell r="H147" t="str">
            <v>Hotel</v>
          </cell>
          <cell r="I147" t="str">
            <v>Small Cap</v>
          </cell>
        </row>
        <row r="148">
          <cell r="B148" t="str">
            <v>HT</v>
          </cell>
          <cell r="C148">
            <v>2.75E-2</v>
          </cell>
          <cell r="D148">
            <v>-0.1346</v>
          </cell>
          <cell r="E148">
            <v>6.58</v>
          </cell>
          <cell r="F148">
            <v>-0.25369999999999998</v>
          </cell>
          <cell r="G148">
            <v>7.9000000000000001E-2</v>
          </cell>
          <cell r="H148" t="str">
            <v>Hotel</v>
          </cell>
          <cell r="I148" t="str">
            <v>Small Cap</v>
          </cell>
        </row>
        <row r="149">
          <cell r="B149" t="str">
            <v>DOC</v>
          </cell>
          <cell r="C149">
            <v>2.7900000000000001E-2</v>
          </cell>
          <cell r="D149">
            <v>0.2626</v>
          </cell>
          <cell r="E149">
            <v>17.559999999999999</v>
          </cell>
          <cell r="F149">
            <v>7.51E-2</v>
          </cell>
          <cell r="G149">
            <v>4.8000000000000001E-2</v>
          </cell>
          <cell r="H149" t="str">
            <v>Health Care</v>
          </cell>
          <cell r="I149" t="str">
            <v>Mid Cap</v>
          </cell>
        </row>
        <row r="150">
          <cell r="B150" t="str">
            <v>MNR</v>
          </cell>
          <cell r="C150">
            <v>2.8199999999999999E-2</v>
          </cell>
          <cell r="D150">
            <v>0.29799999999999999</v>
          </cell>
          <cell r="E150">
            <v>16.940000000000001</v>
          </cell>
          <cell r="F150">
            <v>-8.2000000000000003E-2</v>
          </cell>
          <cell r="G150">
            <v>4.3999999999999997E-2</v>
          </cell>
          <cell r="H150" t="str">
            <v>Industrial</v>
          </cell>
          <cell r="I150" t="str">
            <v>Small Cap</v>
          </cell>
        </row>
        <row r="151">
          <cell r="B151" t="str">
            <v>DRH</v>
          </cell>
          <cell r="C151">
            <v>3.2099999999999997E-2</v>
          </cell>
          <cell r="D151">
            <v>0.19189999999999999</v>
          </cell>
          <cell r="E151">
            <v>10.41</v>
          </cell>
          <cell r="F151">
            <v>-7.8700000000000006E-2</v>
          </cell>
          <cell r="G151">
            <v>4.9000000000000002E-2</v>
          </cell>
          <cell r="H151" t="str">
            <v>Hotel</v>
          </cell>
          <cell r="I151" t="str">
            <v>Small Cap</v>
          </cell>
        </row>
        <row r="152">
          <cell r="B152" t="str">
            <v>RPAI</v>
          </cell>
          <cell r="C152">
            <v>3.4200000000000001E-2</v>
          </cell>
          <cell r="D152">
            <v>0.3664</v>
          </cell>
          <cell r="E152">
            <v>13.17</v>
          </cell>
          <cell r="F152">
            <v>-0.1585</v>
          </cell>
          <cell r="G152">
            <v>4.7E-2</v>
          </cell>
          <cell r="H152" t="str">
            <v>Shopping Center</v>
          </cell>
          <cell r="I152" t="str">
            <v>Mid Cap</v>
          </cell>
        </row>
        <row r="153">
          <cell r="B153" t="str">
            <v>SMTA</v>
          </cell>
          <cell r="C153">
            <v>3.5499999999999997E-2</v>
          </cell>
          <cell r="D153">
            <v>0.33929999999999999</v>
          </cell>
          <cell r="E153" t="str">
            <v>N/A</v>
          </cell>
          <cell r="F153" t="str">
            <v>NA</v>
          </cell>
          <cell r="G153" t="str">
            <v>0.0%*</v>
          </cell>
          <cell r="H153" t="str">
            <v>Triple Net</v>
          </cell>
          <cell r="I153" t="str">
            <v>Small Cap</v>
          </cell>
        </row>
        <row r="154">
          <cell r="B154" t="str">
            <v>SHO</v>
          </cell>
          <cell r="C154">
            <v>3.6299999999999999E-2</v>
          </cell>
          <cell r="D154">
            <v>8.77E-2</v>
          </cell>
          <cell r="E154">
            <v>13.54</v>
          </cell>
          <cell r="F154">
            <v>-0.15709999999999999</v>
          </cell>
          <cell r="G154">
            <v>1.4E-2</v>
          </cell>
          <cell r="H154" t="str">
            <v>Hotel</v>
          </cell>
          <cell r="I154" t="str">
            <v>Mid Cap</v>
          </cell>
        </row>
        <row r="155">
          <cell r="B155" t="str">
            <v>RLJ</v>
          </cell>
          <cell r="C155">
            <v>4.1399999999999999E-2</v>
          </cell>
          <cell r="D155">
            <v>0.1022</v>
          </cell>
          <cell r="E155">
            <v>9.23</v>
          </cell>
          <cell r="F155">
            <v>-0.1416</v>
          </cell>
          <cell r="G155">
            <v>7.6999999999999999E-2</v>
          </cell>
          <cell r="H155" t="str">
            <v>Hotel</v>
          </cell>
          <cell r="I155" t="str">
            <v>Mid Cap</v>
          </cell>
        </row>
        <row r="156">
          <cell r="B156" t="str">
            <v>LAMR.REIT</v>
          </cell>
          <cell r="C156">
            <v>4.2700000000000002E-2</v>
          </cell>
          <cell r="D156">
            <v>0.2505</v>
          </cell>
          <cell r="E156">
            <v>15.17</v>
          </cell>
          <cell r="F156" t="str">
            <v>NA</v>
          </cell>
          <cell r="G156">
            <v>4.5999999999999999E-2</v>
          </cell>
          <cell r="H156" t="str">
            <v>Advertising</v>
          </cell>
          <cell r="I156" t="str">
            <v>Mid Cap</v>
          </cell>
        </row>
        <row r="157">
          <cell r="B157" t="str">
            <v>LPT</v>
          </cell>
          <cell r="C157">
            <v>4.3200000000000002E-2</v>
          </cell>
          <cell r="D157">
            <v>0.50790000000000002</v>
          </cell>
          <cell r="E157">
            <v>23.29</v>
          </cell>
          <cell r="F157">
            <v>0.1673</v>
          </cell>
          <cell r="G157">
            <v>2.7E-2</v>
          </cell>
          <cell r="H157" t="str">
            <v>Diversified</v>
          </cell>
          <cell r="I157" t="str">
            <v>Mid Cap</v>
          </cell>
        </row>
        <row r="158">
          <cell r="B158" t="str">
            <v>PLD</v>
          </cell>
          <cell r="C158">
            <v>4.3200000000000002E-2</v>
          </cell>
          <cell r="D158">
            <v>0.59099999999999997</v>
          </cell>
          <cell r="E158">
            <v>25.26</v>
          </cell>
          <cell r="F158">
            <v>0.1928</v>
          </cell>
          <cell r="G158">
            <v>2.3E-2</v>
          </cell>
          <cell r="H158" t="str">
            <v>Industrial</v>
          </cell>
          <cell r="I158" t="str">
            <v>Large Cap</v>
          </cell>
        </row>
        <row r="159">
          <cell r="B159" t="str">
            <v>WPG</v>
          </cell>
          <cell r="C159">
            <v>4.4999999999999998E-2</v>
          </cell>
          <cell r="D159">
            <v>8.77E-2</v>
          </cell>
          <cell r="E159">
            <v>3.78</v>
          </cell>
          <cell r="F159">
            <v>-0.14749999999999999</v>
          </cell>
          <cell r="G159">
            <v>0.24</v>
          </cell>
          <cell r="H159" t="str">
            <v>Malls</v>
          </cell>
          <cell r="I159" t="str">
            <v>Small Cap</v>
          </cell>
        </row>
        <row r="160">
          <cell r="B160" t="str">
            <v>GLPI</v>
          </cell>
          <cell r="C160">
            <v>4.5600000000000002E-2</v>
          </cell>
          <cell r="D160">
            <v>0.37769999999999998</v>
          </cell>
          <cell r="E160">
            <v>13.4</v>
          </cell>
          <cell r="F160">
            <v>0.10589999999999999</v>
          </cell>
          <cell r="G160">
            <v>6.6000000000000003E-2</v>
          </cell>
          <cell r="H160" t="str">
            <v>Casino</v>
          </cell>
          <cell r="I160" t="str">
            <v>Mid Cap</v>
          </cell>
        </row>
        <row r="161">
          <cell r="B161" t="str">
            <v>OPI</v>
          </cell>
          <cell r="C161">
            <v>4.6399999999999997E-2</v>
          </cell>
          <cell r="D161">
            <v>0.30759999999999998</v>
          </cell>
          <cell r="E161">
            <v>6.21</v>
          </cell>
          <cell r="F161">
            <v>-0.31819999999999998</v>
          </cell>
          <cell r="G161">
            <v>6.6000000000000003E-2</v>
          </cell>
          <cell r="H161" t="str">
            <v>Office</v>
          </cell>
          <cell r="I161" t="str">
            <v>Small Cap</v>
          </cell>
        </row>
        <row r="162">
          <cell r="B162" t="str">
            <v>GNL</v>
          </cell>
          <cell r="C162">
            <v>4.6699999999999998E-2</v>
          </cell>
          <cell r="D162">
            <v>0.26869999999999999</v>
          </cell>
          <cell r="E162">
            <v>10.69</v>
          </cell>
          <cell r="F162">
            <v>-5.6899999999999999E-2</v>
          </cell>
          <cell r="G162">
            <v>0.104</v>
          </cell>
          <cell r="H162" t="str">
            <v>Triple Net</v>
          </cell>
          <cell r="I162" t="str">
            <v>Small Cap</v>
          </cell>
        </row>
        <row r="163">
          <cell r="B163" t="str">
            <v>CTT</v>
          </cell>
          <cell r="C163">
            <v>4.7E-2</v>
          </cell>
          <cell r="D163">
            <v>0.76390000000000002</v>
          </cell>
          <cell r="E163">
            <v>16.72</v>
          </cell>
          <cell r="F163">
            <v>-5.9400000000000001E-2</v>
          </cell>
          <cell r="G163">
            <v>4.4999999999999998E-2</v>
          </cell>
          <cell r="H163" t="str">
            <v>Timber</v>
          </cell>
          <cell r="I163" t="str">
            <v>Small Cap</v>
          </cell>
        </row>
        <row r="164">
          <cell r="B164" t="str">
            <v>HIW</v>
          </cell>
          <cell r="C164">
            <v>4.8000000000000001E-2</v>
          </cell>
          <cell r="D164">
            <v>0.30830000000000002</v>
          </cell>
          <cell r="E164">
            <v>13.51</v>
          </cell>
          <cell r="F164">
            <v>-5.7799999999999997E-2</v>
          </cell>
          <cell r="G164">
            <v>3.9E-2</v>
          </cell>
          <cell r="H164" t="str">
            <v>Office</v>
          </cell>
          <cell r="I164" t="str">
            <v>Mid Cap</v>
          </cell>
        </row>
        <row r="165">
          <cell r="B165" t="str">
            <v>VICI</v>
          </cell>
          <cell r="C165">
            <v>5.0099999999999999E-2</v>
          </cell>
          <cell r="D165">
            <v>0.35189999999999999</v>
          </cell>
          <cell r="E165">
            <v>15.1</v>
          </cell>
          <cell r="F165">
            <v>0.154</v>
          </cell>
          <cell r="G165">
            <v>4.8000000000000001E-2</v>
          </cell>
          <cell r="H165" t="str">
            <v>Casino</v>
          </cell>
          <cell r="I165" t="str">
            <v>Mid Cap</v>
          </cell>
        </row>
        <row r="166">
          <cell r="B166" t="str">
            <v>SRC</v>
          </cell>
          <cell r="C166">
            <v>5.1400000000000001E-2</v>
          </cell>
          <cell r="D166">
            <v>0.55259999999999998</v>
          </cell>
          <cell r="E166">
            <v>17.13</v>
          </cell>
          <cell r="F166">
            <v>0.218</v>
          </cell>
          <cell r="G166">
            <v>4.8000000000000001E-2</v>
          </cell>
          <cell r="H166" t="str">
            <v>Triple Net</v>
          </cell>
          <cell r="I166" t="str">
            <v>Mid Cap</v>
          </cell>
        </row>
        <row r="167">
          <cell r="B167" t="str">
            <v>DEA</v>
          </cell>
          <cell r="C167">
            <v>5.4100000000000002E-2</v>
          </cell>
          <cell r="D167">
            <v>0.56269999999999998</v>
          </cell>
          <cell r="E167">
            <v>18.91</v>
          </cell>
          <cell r="F167">
            <v>0.17419999999999999</v>
          </cell>
          <cell r="G167">
            <v>4.4999999999999998E-2</v>
          </cell>
          <cell r="H167" t="str">
            <v>Office</v>
          </cell>
          <cell r="I167" t="str">
            <v>Small Cap</v>
          </cell>
        </row>
        <row r="168">
          <cell r="B168" t="str">
            <v>CHSP</v>
          </cell>
          <cell r="C168">
            <v>5.5100000000000003E-2</v>
          </cell>
          <cell r="D168">
            <v>0.14760000000000001</v>
          </cell>
          <cell r="E168" t="str">
            <v>N/A</v>
          </cell>
          <cell r="F168" t="str">
            <v>NA</v>
          </cell>
          <cell r="G168" t="str">
            <v>N/A</v>
          </cell>
          <cell r="H168" t="str">
            <v>Hotel</v>
          </cell>
          <cell r="I168" t="str">
            <v>Small Cap</v>
          </cell>
        </row>
        <row r="169">
          <cell r="B169" t="str">
            <v>UMH</v>
          </cell>
          <cell r="C169">
            <v>5.8200000000000002E-2</v>
          </cell>
          <cell r="D169">
            <v>0.39140000000000003</v>
          </cell>
          <cell r="E169">
            <v>20.38</v>
          </cell>
          <cell r="F169">
            <v>4.7699999999999999E-2</v>
          </cell>
          <cell r="G169">
            <v>4.5999999999999999E-2</v>
          </cell>
          <cell r="H169" t="str">
            <v>Manufactured Housing</v>
          </cell>
          <cell r="I169" t="str">
            <v>Small Cap</v>
          </cell>
        </row>
        <row r="170">
          <cell r="B170" t="str">
            <v>ELS</v>
          </cell>
          <cell r="C170">
            <v>5.9200000000000003E-2</v>
          </cell>
          <cell r="D170">
            <v>0.54830000000000001</v>
          </cell>
          <cell r="E170">
            <v>32.92</v>
          </cell>
          <cell r="F170">
            <v>0.37469999999999998</v>
          </cell>
          <cell r="G170">
            <v>1.7000000000000001E-2</v>
          </cell>
          <cell r="H170" t="str">
            <v>Manufactured Housing</v>
          </cell>
          <cell r="I170" t="str">
            <v>Mid Cap</v>
          </cell>
        </row>
        <row r="171">
          <cell r="B171" t="str">
            <v>RHP</v>
          </cell>
          <cell r="C171">
            <v>6.0100000000000001E-2</v>
          </cell>
          <cell r="D171">
            <v>0.38269999999999998</v>
          </cell>
          <cell r="E171">
            <v>11.75</v>
          </cell>
          <cell r="F171">
            <v>-2E-3</v>
          </cell>
          <cell r="G171">
            <v>0.04</v>
          </cell>
          <cell r="H171" t="str">
            <v>Hotel</v>
          </cell>
          <cell r="I171" t="str">
            <v>Mid Cap</v>
          </cell>
        </row>
        <row r="172">
          <cell r="B172" t="str">
            <v>BHR</v>
          </cell>
          <cell r="C172">
            <v>6.2799999999999995E-2</v>
          </cell>
          <cell r="D172">
            <v>0.14979999999999999</v>
          </cell>
          <cell r="E172">
            <v>6.53</v>
          </cell>
          <cell r="F172">
            <v>-0.30470000000000003</v>
          </cell>
          <cell r="G172">
            <v>6.5000000000000002E-2</v>
          </cell>
          <cell r="H172" t="str">
            <v>Hotel</v>
          </cell>
          <cell r="I172" t="str">
            <v>Micro Cap</v>
          </cell>
        </row>
        <row r="173">
          <cell r="B173" t="str">
            <v>LAND</v>
          </cell>
          <cell r="C173">
            <v>6.4199999999999993E-2</v>
          </cell>
          <cell r="D173">
            <v>0.15049999999999999</v>
          </cell>
          <cell r="E173">
            <v>23.19</v>
          </cell>
          <cell r="F173">
            <v>4.1099999999999998E-2</v>
          </cell>
          <cell r="G173">
            <v>4.2000000000000003E-2</v>
          </cell>
          <cell r="H173" t="str">
            <v>Land</v>
          </cell>
          <cell r="I173" t="str">
            <v>Micro Cap</v>
          </cell>
        </row>
        <row r="174">
          <cell r="B174" t="str">
            <v>HST</v>
          </cell>
          <cell r="C174">
            <v>6.7100000000000007E-2</v>
          </cell>
          <cell r="D174">
            <v>8.4599999999999995E-2</v>
          </cell>
          <cell r="E174">
            <v>10.29</v>
          </cell>
          <cell r="F174">
            <v>-0.17460000000000001</v>
          </cell>
          <cell r="G174">
            <v>4.5999999999999999E-2</v>
          </cell>
          <cell r="H174" t="str">
            <v>Hotel</v>
          </cell>
          <cell r="I174" t="str">
            <v>Large Cap</v>
          </cell>
        </row>
        <row r="175">
          <cell r="B175" t="str">
            <v>PEI</v>
          </cell>
          <cell r="C175">
            <v>8.1500000000000003E-2</v>
          </cell>
          <cell r="D175">
            <v>0.1173</v>
          </cell>
          <cell r="E175">
            <v>4.62</v>
          </cell>
          <cell r="F175">
            <v>-0.50849999999999995</v>
          </cell>
          <cell r="G175">
            <v>0.14599999999999999</v>
          </cell>
          <cell r="H175" t="str">
            <v>Malls</v>
          </cell>
          <cell r="I175" t="str">
            <v>Small Cap</v>
          </cell>
        </row>
        <row r="176">
          <cell r="B176" t="str">
            <v>KRG</v>
          </cell>
          <cell r="C176">
            <v>8.5900000000000004E-2</v>
          </cell>
          <cell r="D176">
            <v>0.4914</v>
          </cell>
          <cell r="E176">
            <v>12.5</v>
          </cell>
          <cell r="F176">
            <v>-0.13420000000000001</v>
          </cell>
          <cell r="G176">
            <v>6.6000000000000003E-2</v>
          </cell>
          <cell r="H176" t="str">
            <v>Shopping Center</v>
          </cell>
          <cell r="I176" t="str">
            <v>Small Cap</v>
          </cell>
        </row>
        <row r="177">
          <cell r="B177" t="str">
            <v>BRT</v>
          </cell>
          <cell r="C177">
            <v>9.9400000000000002E-2</v>
          </cell>
          <cell r="D177">
            <v>0.67830000000000001</v>
          </cell>
          <cell r="E177">
            <v>19.46</v>
          </cell>
          <cell r="F177">
            <v>6.3100000000000003E-2</v>
          </cell>
          <cell r="G177">
            <v>4.8000000000000001E-2</v>
          </cell>
          <cell r="H177" t="str">
            <v>Multifamily</v>
          </cell>
          <cell r="I177" t="str">
            <v>Micro Cap</v>
          </cell>
        </row>
        <row r="178">
          <cell r="B178" t="str">
            <v>SNR</v>
          </cell>
          <cell r="C178">
            <v>0.11509999999999999</v>
          </cell>
          <cell r="D178">
            <v>1.0369999999999999</v>
          </cell>
          <cell r="E178">
            <v>12.17</v>
          </cell>
          <cell r="F178">
            <v>-0.11799999999999999</v>
          </cell>
          <cell r="G178">
            <v>6.6000000000000003E-2</v>
          </cell>
          <cell r="H178" t="str">
            <v>Health Care</v>
          </cell>
          <cell r="I178" t="str">
            <v>Small Cap</v>
          </cell>
        </row>
        <row r="179">
          <cell r="B179" t="str">
            <v>RYN</v>
          </cell>
          <cell r="C179">
            <v>0.1353</v>
          </cell>
          <cell r="D179">
            <v>0.13700000000000001</v>
          </cell>
          <cell r="E179" t="str">
            <v>N/A</v>
          </cell>
          <cell r="F179">
            <v>-7.8E-2</v>
          </cell>
          <cell r="G179">
            <v>3.5000000000000003E-2</v>
          </cell>
          <cell r="H179" t="str">
            <v>Timber</v>
          </cell>
          <cell r="I179" t="str">
            <v>Mid Cap</v>
          </cell>
        </row>
        <row r="180">
          <cell r="B180" t="str">
            <v>GMRE</v>
          </cell>
          <cell r="C180">
            <v>0.15040000000000001</v>
          </cell>
          <cell r="D180">
            <v>0.65700000000000003</v>
          </cell>
          <cell r="E180">
            <v>16.100000000000001</v>
          </cell>
          <cell r="F180">
            <v>0.17069999999999999</v>
          </cell>
          <cell r="G180">
            <v>5.7000000000000002E-2</v>
          </cell>
          <cell r="H180" t="str">
            <v>Health Care</v>
          </cell>
          <cell r="I180" t="str">
            <v>Micro Cap</v>
          </cell>
        </row>
        <row r="181">
          <cell r="B181" t="str">
            <v>SAFE</v>
          </cell>
          <cell r="C181">
            <v>0.18129999999999999</v>
          </cell>
          <cell r="D181">
            <v>1.2095</v>
          </cell>
          <cell r="E181">
            <v>25.43</v>
          </cell>
          <cell r="F181">
            <v>0.39610000000000001</v>
          </cell>
          <cell r="G181">
            <v>1.4999999999999999E-2</v>
          </cell>
          <cell r="H181" t="str">
            <v>Land</v>
          </cell>
          <cell r="I181" t="str">
            <v>Small Cap</v>
          </cell>
        </row>
        <row r="182">
          <cell r="B182" t="str">
            <v>TIER</v>
          </cell>
          <cell r="C182" t="str">
            <v>N/A</v>
          </cell>
          <cell r="D182">
            <v>0.35349999999999998</v>
          </cell>
          <cell r="E182" t="str">
            <v>N/A</v>
          </cell>
          <cell r="F182" t="str">
            <v>NA</v>
          </cell>
          <cell r="G182" t="str">
            <v>NA</v>
          </cell>
          <cell r="H182" t="str">
            <v>Office</v>
          </cell>
          <cell r="I182" t="str">
            <v>Small Cap</v>
          </cell>
        </row>
        <row r="183">
          <cell r="B183" t="str">
            <v>HIFR</v>
          </cell>
          <cell r="C183" t="str">
            <v>NA</v>
          </cell>
          <cell r="D183">
            <v>1.43E-2</v>
          </cell>
          <cell r="E183" t="str">
            <v>N/A</v>
          </cell>
          <cell r="F183" t="str">
            <v>NA</v>
          </cell>
          <cell r="G183" t="str">
            <v>NA</v>
          </cell>
          <cell r="H183" t="str">
            <v>Infrastructure</v>
          </cell>
          <cell r="I183" t="str">
            <v>Small Cap</v>
          </cell>
        </row>
        <row r="184">
          <cell r="B184" t="str">
            <v>MRT</v>
          </cell>
          <cell r="C184" t="str">
            <v>NA</v>
          </cell>
          <cell r="D184">
            <v>0.59940000000000004</v>
          </cell>
          <cell r="E184" t="str">
            <v>N/A</v>
          </cell>
          <cell r="F184" t="str">
            <v>NA</v>
          </cell>
          <cell r="G184" t="str">
            <v>NA</v>
          </cell>
          <cell r="H184" t="str">
            <v>Health Care</v>
          </cell>
          <cell r="I184" t="str">
            <v>Micro Cap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gyar Zoltán" refreshedDate="43821.345220833333" createdVersion="4" refreshedVersion="4" minRefreshableVersion="3" recordCount="245">
  <cacheSource type="worksheet">
    <worksheetSource name="Táblázat3"/>
  </cacheSource>
  <cacheFields count="21">
    <cacheField name="Sub-Industry" numFmtId="0">
      <sharedItems count="8">
        <s v="Diversified REITs"/>
        <s v="Health Care REITs"/>
        <s v="Hotel &amp; Resort REITs"/>
        <s v="Industrial REITs"/>
        <s v="Office REITs"/>
        <s v="Residential REITs"/>
        <s v="Retail REITs"/>
        <s v="Specialized REITs"/>
      </sharedItems>
    </cacheField>
    <cacheField name="Symbol" numFmtId="0">
      <sharedItems count="245">
        <s v="MDRR"/>
        <s v="YGE"/>
        <s v="FRMUF"/>
        <s v="FREVS"/>
        <s v="EFRTF"/>
        <s v="GIG"/>
        <s v="BTBIF"/>
        <s v="ACRVF"/>
        <s v="MGRUF"/>
        <s v="STAR"/>
        <s v="OLP"/>
        <s v="GOOD"/>
        <s v="AHH"/>
        <s v="EPRT"/>
        <s v="ARESF"/>
        <s v="ENTR"/>
        <s v="CMLEF"/>
        <s v="GNL"/>
        <s v="ALEX"/>
        <s v="DUNDF"/>
        <s v="LXP"/>
        <s v="WRE"/>
        <s v="AAT"/>
        <s v="CLNY"/>
        <s v="PSB"/>
        <s v="ESRT"/>
        <s v="CAVM"/>
        <s v="FCE/A"/>
        <s v="LPT"/>
        <s v="STOR"/>
        <s v="LDSCY"/>
        <s v="VER"/>
        <s v="WPC"/>
        <s v="MRT"/>
        <s v="GMRE"/>
        <s v="SNR"/>
        <s v="CHCT"/>
        <s v="NWHUF"/>
        <s v="UHT"/>
        <s v="LTC"/>
        <s v="SNH"/>
        <s v="CTRE"/>
        <s v="DOC"/>
        <s v="NHI"/>
        <s v="SBRA"/>
        <s v="HR"/>
        <s v="HTA"/>
        <s v="GXP"/>
        <s v="MPW"/>
        <s v="WR"/>
        <s v="OHI"/>
        <s v="HCP"/>
        <s v="VTR"/>
        <s v="WELL"/>
        <s v="IHT"/>
        <s v="SOHO"/>
        <s v="CDOR"/>
        <s v="HCOM"/>
        <s v="AHOTF"/>
        <s v="BHR"/>
        <s v="AHT"/>
        <s v="HT"/>
        <s v="CPLG"/>
        <s v="CLDT"/>
        <s v="INN"/>
        <s v="GNCMB"/>
        <s v="CHSP"/>
        <s v="DRH"/>
        <s v="XHR"/>
        <s v="RLJ"/>
        <s v="SHO"/>
        <s v="LHO"/>
        <s v="APLE"/>
        <s v="PEB"/>
        <s v="HPT"/>
        <s v="RHP"/>
        <s v="PK"/>
        <s v="MGP"/>
        <s v="HST"/>
        <s v="BVWN"/>
        <s v="PLYM"/>
        <s v="WPTIF"/>
        <s v="IIPR"/>
        <s v="SMMCF"/>
        <s v="DREUF"/>
        <s v="ILPT"/>
        <s v="MNR"/>
        <s v="HASI"/>
        <s v="GRP/U"/>
        <s v="TRNO"/>
        <s v="STAG"/>
        <s v="REXR"/>
        <s v="EGP"/>
        <s v="FR"/>
        <s v="COLD"/>
        <s v="DRE"/>
        <s v="PLD"/>
        <s v="IVREF"/>
        <s v="NYRT"/>
        <s v="TUERF"/>
        <s v="SLTTF"/>
        <s v="CIO"/>
        <s v="FSP"/>
        <s v="CMCT"/>
        <s v="NRE"/>
        <s v="DRETF"/>
        <s v="DEA"/>
        <s v="OPI"/>
        <s v="TIER"/>
        <s v="CLI"/>
        <s v="CXP"/>
        <s v="PDM"/>
        <s v="BDN"/>
        <s v="OFC"/>
        <s v="PGRE"/>
        <s v="EQC"/>
        <s v="CUZ"/>
        <s v="APYRF"/>
        <s v="HIW"/>
        <s v="HPP"/>
        <s v="JBGS"/>
        <s v="DEI"/>
        <s v="SLG"/>
        <s v="KRC"/>
        <s v="VNO"/>
        <s v="ARE"/>
        <s v="BXP"/>
        <s v="RVEN"/>
        <s v="BSRTF"/>
        <s v="MRTI"/>
        <s v="BRT"/>
        <s v="CLPR"/>
        <s v="BRG"/>
        <s v="MNARF"/>
        <s v="PMULF"/>
        <s v="UMH"/>
        <s v="RESI"/>
        <s v="IRET"/>
        <s v="APTS"/>
        <s v="NXRT"/>
        <s v="IRT"/>
        <s v="IIPZF"/>
        <s v="KMMPF"/>
        <s v="NPRUF"/>
        <s v="BOWFF"/>
        <s v="WGL"/>
        <s v="CDPYF"/>
        <s v="ACC"/>
        <s v="AMH"/>
        <s v="AIV"/>
        <s v="CPT"/>
        <s v="ELS"/>
        <s v="SUI"/>
        <s v="UDR"/>
        <s v="MAA"/>
        <s v="INVH"/>
        <s v="ESS"/>
        <s v="AVB"/>
        <s v="EQR"/>
        <s v="HMG"/>
        <s v="WHLR"/>
        <s v="PTSRF"/>
        <s v="CBL"/>
        <s v="CDR"/>
        <s v="SMTA"/>
        <s v="PAZRF"/>
        <s v="SRRTF"/>
        <s v="WSR"/>
        <s v="PEI"/>
        <s v="RVI"/>
        <s v="UBP"/>
        <s v="UBA"/>
        <s v="WPG"/>
        <s v="RPT"/>
        <s v="IARE"/>
        <s v="AFIN"/>
        <s v="BFS"/>
        <s v="GTY"/>
        <s v="KRG"/>
        <s v="CROMF"/>
        <s v="SKT"/>
        <s v="ALX"/>
        <s v="ROIC"/>
        <s v="CTRRF"/>
        <s v="UE"/>
        <s v="AKR"/>
        <s v="SITC"/>
        <s v="SRG"/>
        <s v="ADC"/>
        <s v="RPAI"/>
        <s v="TCO"/>
        <s v="PPRQF"/>
        <s v="WRI"/>
        <s v="CWYUF"/>
        <s v="SRC"/>
        <s v="JNRFY"/>
        <s v="BRX"/>
        <s v="MAC"/>
        <s v="RIOCF"/>
        <s v="BRLAF"/>
        <s v="BTLCY"/>
        <s v="KIM"/>
        <s v="NNN"/>
        <s v="FRT"/>
        <s v="REG"/>
        <s v="BPR"/>
        <s v="O"/>
        <s v="SPG"/>
        <s v="PW"/>
        <s v="SELF"/>
        <s v="FQFC"/>
        <s v="FPI"/>
        <s v="LAND"/>
        <s v="JCAP"/>
        <s v="CTT"/>
        <s v="CORR"/>
        <s v="SAFE"/>
        <s v="HIFR"/>
        <s v="NSA"/>
        <s v="UNIT"/>
        <s v="FCPT"/>
        <s v="PCH"/>
        <s v="QTS"/>
        <s v="GEO"/>
        <s v="CXW"/>
        <s v="OUT"/>
        <s v="RYN"/>
        <s v="COR"/>
        <s v="LSI"/>
        <s v="EPR"/>
        <s v="CUBE"/>
        <s v="CONE"/>
        <s v="LAMR"/>
        <s v="GLPI"/>
        <s v="IRM"/>
        <s v="VICI"/>
        <s v="EXR"/>
        <s v="WY"/>
        <s v="SBAC"/>
        <s v="DLR"/>
        <s v="PSA"/>
        <s v="EQIX"/>
        <s v="CCI"/>
        <s v="FPH"/>
        <s v="AMT"/>
      </sharedItems>
    </cacheField>
    <cacheField name="Last" numFmtId="4">
      <sharedItems containsMixedTypes="1" containsNumber="1" minValue="0" maxValue="577.71"/>
    </cacheField>
    <cacheField name="Change" numFmtId="164">
      <sharedItems containsMixedTypes="1" containsNumber="1" minValue="-3.85E-2" maxValue="8.6699999999999999E-2"/>
    </cacheField>
    <cacheField name="volume" numFmtId="3">
      <sharedItems containsMixedTypes="1" containsNumber="1" containsInteger="1" minValue="0" maxValue="40143534"/>
    </cacheField>
    <cacheField name="MCap Mil" numFmtId="3">
      <sharedItems containsMixedTypes="1" containsNumber="1" minValue="5.8" maxValue="100875"/>
    </cacheField>
    <cacheField name="div Y" numFmtId="164">
      <sharedItems containsMixedTypes="1" containsNumber="1" minValue="0" maxValue="1.7789999999999999"/>
    </cacheField>
    <cacheField name="FFO/sh" numFmtId="0">
      <sharedItems containsString="0" containsBlank="1" containsNumber="1" minValue="-8.27" maxValue="32.15"/>
    </cacheField>
    <cacheField name="p/ffo" numFmtId="165">
      <sharedItems containsMixedTypes="1" containsNumber="1" minValue="-496.11999999999995" maxValue="103.48695652173915" count="229">
        <n v="-4.6710526315789469"/>
        <s v=""/>
        <n v="8.3442622950819665"/>
        <n v="7.3409090909090899"/>
        <n v="5.6162068965517244"/>
        <n v="8.0080125000000013"/>
        <n v="6.2461988304093561"/>
        <n v="36.884750000000004"/>
        <n v="3.4896907216494846"/>
        <n v="12.445454545454544"/>
        <n v="10.765853658536587"/>
        <n v="17.457142857142856"/>
        <n v="20.824999999999999"/>
        <n v="22.537500000000001"/>
        <n v="-14.029473684210526"/>
        <n v="10.791443850267379"/>
        <n v="-22.311827956989244"/>
        <n v="4.1976556291390734"/>
        <n v="8.6991869918699187"/>
        <n v="18.237499999999997"/>
        <n v="21.610576923076923"/>
        <n v="-6.4533333333333331"/>
        <n v="22.479508196721312"/>
        <n v="14.817204301075268"/>
        <n v="23.388235294117649"/>
        <n v="18.024271844660195"/>
        <n v="-47.666666666666664"/>
        <n v="10.142857142857142"/>
        <n v="12.870491803278689"/>
        <n v="13.289156626506024"/>
        <n v="9.4214285714285708"/>
        <n v="-15.568627450980392"/>
        <n v="31.884057971014496"/>
        <n v="12.324189189189189"/>
        <n v="37.983870967741936"/>
        <n v="12.239010989010987"/>
        <n v="9.1477272727272734"/>
        <n v="15.687022900763358"/>
        <n v="16.530973451327434"/>
        <n v="15.055452865064694"/>
        <n v="17.233870967741936"/>
        <n v="19.734939759036145"/>
        <n v="12.880341880341881"/>
        <n v="6.9230769230769225"/>
        <n v="16.357692307692307"/>
        <n v="10.178125"/>
        <n v="14.150246305418721"/>
        <n v="22.148760330578515"/>
        <n v="-30.599999999999998"/>
        <n v="5.3414634146341466"/>
        <n v="13.597560975609758"/>
        <n v="8.2046875000000004"/>
        <n v="6.6323529411764701"/>
        <n v="2.8469387755102042"/>
        <n v="5.7834645669291334"/>
        <n v="-8.5040000000000013"/>
        <n v="11.388888888888888"/>
        <n v="6.2121212121212128"/>
        <n v="10.032028469750889"/>
        <n v="11.28"/>
        <n v="8.1412639405204459"/>
        <n v="7.9603524229074889"/>
        <n v="8.6807228915662655"/>
        <n v="25.046875"/>
        <n v="9.5176470588235293"/>
        <n v="19.37857142857143"/>
        <n v="6.3104325699745543"/>
        <n v="10.774352651048089"/>
        <n v="9.507299270072993"/>
        <n v="4.2921348314606735"/>
        <n v="6.6821428571428578"/>
        <n v="7.1538461538461542"/>
        <n v="9.0387096774193552"/>
        <n v="40.323863636363633"/>
        <n v="21.818837209302323"/>
        <n v="8.8276140350877199"/>
        <n v="13.160493827160494"/>
        <n v="21.602941176470587"/>
        <n v="30.299065420560748"/>
        <n v="33.471698113207545"/>
        <n v="13.955555555555556"/>
        <n v="33.649253731343286"/>
        <n v="25.617307692307694"/>
        <n v="21.195876288659793"/>
        <n v="35.010204081632658"/>
        <n v="24.992700729927005"/>
        <n v="19.095444685466376"/>
        <n v="12.267272727272726"/>
        <n v="-15.413043478260869"/>
        <n v="9.6842105263157894"/>
        <n v="7.0967741935483879"/>
        <n v="10.209302325581396"/>
        <n v="8.6060606060606055"/>
        <n v="1.7048406139315229"/>
        <n v="3.9103448275862074"/>
        <n v="10.956603773584906"/>
        <n v="17.593984962406012"/>
        <n v="-3.849455864570738"/>
        <n v="17.937888198757761"/>
        <n v="4.6117886178861793"/>
        <n v="14.277777777777777"/>
        <n v="-25.755813953488371"/>
        <n v="9.9808917197452232"/>
        <n v="10.501779359430605"/>
        <n v="10.705426356589147"/>
        <n v="7.605633802816901"/>
        <n v="18.154867256637171"/>
        <n v="8.9819294117647068"/>
        <n v="13.171270718232044"/>
        <n v="19.956284153005466"/>
        <n v="18.159817351598175"/>
        <n v="16.988235294117647"/>
        <n v="14.385103011093502"/>
        <n v="15.327777777777776"/>
        <n v="3.4722366372599893"/>
        <n v="18.430555555555557"/>
        <n v="15.715277777777777"/>
        <n v="-43.888888888888893"/>
        <n v="6.5805499999999997"/>
        <n v="103.48695652173915"/>
        <n v="-5.6151419558359628"/>
        <n v="13.012820512820513"/>
        <n v="5.0811965811965818"/>
        <n v="18.852236842105263"/>
        <n v="10"/>
        <n v="56.75"/>
        <n v="-16.64"/>
        <n v="13.704672897196261"/>
        <n v="2.6376237623762377"/>
        <n v="27.1875"/>
        <n v="14.863157894736842"/>
        <n v="9.4688800000000004"/>
        <n v="9.4878366013071886"/>
        <n v="5.6187732673267323"/>
        <n v="17.944723618090453"/>
        <n v="6.4984025559105429"/>
        <n v="17.633587786259543"/>
        <n v="16.602564102564102"/>
        <n v="5.3661375661375663"/>
        <n v="21.154"/>
        <n v="15.451111111111111"/>
        <n v="28.478095238095236"/>
        <n v="22.705882352941178"/>
        <n v="19.978494623655916"/>
        <n v="24.355371900826444"/>
        <n v="28.051886792452834"/>
        <n v="18.53921568627451"/>
        <n v="19.490291262135923"/>
        <n v="-13.885416666666668"/>
        <n v="2.689189189189189"/>
        <n v="-1.0408163265306123"/>
        <n v="1.375"/>
        <n v="4.2058823529411757"/>
        <n v="-0.16787330316742083"/>
        <n v="11.554666666666668"/>
        <n v="-496.11999999999995"/>
        <n v="11.208333333333334"/>
        <n v="17.677419354838712"/>
        <n v="6.6252285191956135"/>
        <n v="11.051724137931036"/>
        <n v="13.706896551724139"/>
        <n v="2.4863013698630136"/>
        <n v="11.421875"/>
        <n v="8.0608947368421049"/>
        <n v="18.27027027027027"/>
        <n v="11.617117117117116"/>
        <n v="18.290502793296088"/>
        <n v="12.006369426751593"/>
        <n v="11.893203883495145"/>
        <n v="6.7117117117117111"/>
        <n v="18.279618192026952"/>
        <n v="14.433333333333334"/>
        <n v="17.309014492753626"/>
        <n v="12.063694267515924"/>
        <n v="21.276422764227643"/>
        <n v="5.6198347107438016"/>
        <n v="45.606741573033709"/>
        <n v="21.077160493827162"/>
        <n v="12.778846153846153"/>
        <n v="6.4712153518123667"/>
        <n v="-11.472637362637361"/>
        <n v="7.2604651162790699"/>
        <n v="13.564971751412431"/>
        <n v="12.48984771573604"/>
        <n v="17.471074380165291"/>
        <n v="9.5758928571428559"/>
        <n v="8.220496894409937"/>
        <n v="11.361111111111111"/>
        <n v="-18.255813953488371"/>
        <n v="-18.697674418604649"/>
        <n v="10.163366336633663"/>
        <n v="16.807073954983924"/>
        <n v="17.598314606741571"/>
        <n v="0.57200622083981345"/>
        <n v="22.870662460567825"/>
        <n v="11.055471124620061"/>
        <n v="15.550175438596492"/>
        <n v="16.920000000000002"/>
        <n v="-44.133333333333333"/>
        <n v="13.763440860215054"/>
        <n v="5.683139534883721"/>
        <n v="-3.6592356687898087"/>
        <n v="8.1282051282051295"/>
        <n v="26.677852348993287"/>
        <n v="5.3040201005025125"/>
        <n v="11.74820143884892"/>
        <n v="3.1015037593984962"/>
        <n v="18.958904109589042"/>
        <n v="18.405857740585773"/>
        <n v="22.184873949579831"/>
        <n v="6.9661016949152552"/>
        <n v="6.2733812949640297"/>
        <n v="10.790322580645162"/>
        <n v="16.652941176470588"/>
        <n v="15.922848664688425"/>
        <n v="12.017094017094017"/>
        <n v="17.903954802259886"/>
        <n v="22.088435374149661"/>
        <n v="14.807370184254609"/>
        <n v="16.55"/>
        <n v="10.478688524590165"/>
        <n v="17.020134228187921"/>
        <n v="20.687128712871289"/>
        <n v="45.68181818181818"/>
        <n v="34.608321377331421"/>
        <n v="15.884253028263796"/>
        <n v="16.759112519809825"/>
        <n v="27.211964201601507"/>
        <n v="24.738675958188153"/>
      </sharedItems>
    </cacheField>
    <cacheField name="52wk high" numFmtId="165">
      <sharedItems containsMixedTypes="1" containsNumber="1" minValue="0.8" maxValue="609.97"/>
    </cacheField>
    <cacheField name="52wk low" numFmtId="165">
      <sharedItems containsMixedTypes="1" containsNumber="1" minValue="0" maxValue="335.29"/>
    </cacheField>
    <cacheField name="median yield" numFmtId="164">
      <sharedItems containsString="0" containsBlank="1" containsNumber="1" minValue="5.7000000000000002E-3" maxValue="0.13089999999999999" count="165">
        <n v="2.4199999999999999E-2"/>
        <m/>
        <n v="7.1099999999999997E-2"/>
        <n v="6.1899999999999997E-2"/>
        <n v="8.0399999999999999E-2"/>
        <n v="9.1899999999999996E-2"/>
        <n v="7.5899999999999995E-2"/>
        <n v="6.3700000000000007E-2"/>
        <n v="8.4699999999999998E-2"/>
        <n v="5.4100000000000002E-2"/>
        <n v="7.9899999999999999E-2"/>
        <n v="7.6700000000000004E-2"/>
        <n v="5.7000000000000002E-3"/>
        <n v="8.1000000000000003E-2"/>
        <n v="6.8199999999999997E-2"/>
        <n v="2.5499999999999998E-2"/>
        <n v="7.2700000000000001E-2"/>
        <n v="2.64E-2"/>
        <n v="2.01E-2"/>
        <n v="5.3600000000000002E-2"/>
        <n v="4.2500000000000003E-2"/>
        <n v="3.6799999999999999E-2"/>
        <n v="6.6100000000000006E-2"/>
        <n v="5.8700000000000002E-2"/>
        <n v="6.0999999999999999E-2"/>
        <n v="8.6099999999999996E-2"/>
        <n v="0.1019"/>
        <n v="5.5399999999999998E-2"/>
        <n v="7.3099999999999998E-2"/>
        <n v="5.1299999999999998E-2"/>
        <n v="7.1999999999999995E-2"/>
        <n v="4.3700000000000003E-2"/>
        <n v="5.3800000000000001E-2"/>
        <n v="6.9000000000000006E-2"/>
        <n v="4.87E-2"/>
        <n v="7.0999999999999994E-2"/>
        <n v="6.8500000000000005E-2"/>
        <n v="5.79E-2"/>
        <n v="4.9200000000000001E-2"/>
        <n v="5.8999999999999999E-3"/>
        <n v="4.3900000000000002E-2"/>
        <n v="7.5700000000000003E-2"/>
        <n v="8.7800000000000003E-2"/>
        <n v="3.4500000000000003E-2"/>
        <n v="7.3999999999999996E-2"/>
        <n v="5.0099999999999999E-2"/>
        <n v="4.6600000000000003E-2"/>
        <n v="5.5E-2"/>
        <n v="4.3499999999999997E-2"/>
        <n v="4.9000000000000002E-2"/>
        <n v="3.7400000000000003E-2"/>
        <n v="4.2000000000000003E-2"/>
        <n v="4.4999999999999998E-2"/>
        <n v="3.39E-2"/>
        <n v="6.4000000000000001E-2"/>
        <n v="7.2900000000000006E-2"/>
        <n v="6.0900000000000003E-2"/>
        <n v="5.4800000000000001E-2"/>
        <n v="3.09E-2"/>
        <n v="8.6199999999999999E-2"/>
        <n v="5.4699999999999999E-2"/>
        <n v="7.6600000000000001E-2"/>
        <n v="7.7499999999999999E-2"/>
        <n v="4.5699999999999998E-2"/>
        <n v="5.8500000000000003E-2"/>
        <n v="5.67E-2"/>
        <n v="2.6800000000000001E-2"/>
        <n v="2.1499999999999998E-2"/>
        <n v="3.7900000000000003E-2"/>
        <n v="2.5399999999999999E-2"/>
        <n v="3.95E-2"/>
        <n v="3.2099999999999997E-2"/>
        <n v="9.4100000000000003E-2"/>
        <n v="7.3899999999999993E-2"/>
        <n v="6.3399999999999998E-2"/>
        <n v="2.3800000000000002E-2"/>
        <n v="4.4200000000000003E-2"/>
        <n v="7.5999999999999998E-2"/>
        <n v="4.7500000000000001E-2"/>
        <n v="7.5300000000000006E-2"/>
        <n v="3.6700000000000003E-2"/>
        <n v="5.1900000000000002E-2"/>
        <n v="4.5199999999999997E-2"/>
        <n v="4.2099999999999999E-2"/>
        <n v="2.41E-2"/>
        <n v="7.6899999999999996E-2"/>
        <n v="3.5700000000000003E-2"/>
        <n v="4.1799999999999997E-2"/>
        <n v="4.4400000000000002E-2"/>
        <n v="2.1600000000000001E-2"/>
        <n v="1.9699999999999999E-2"/>
        <n v="2.5700000000000001E-2"/>
        <n v="3.5900000000000001E-2"/>
        <n v="2.9499999999999998E-2"/>
        <n v="2.2800000000000001E-2"/>
        <n v="4.48E-2"/>
        <n v="6.08E-2"/>
        <n v="2.93E-2"/>
        <n v="8.9700000000000002E-2"/>
        <n v="4.7E-2"/>
        <n v="6.2799999999999995E-2"/>
        <n v="7.0599999999999996E-2"/>
        <n v="6.2899999999999998E-2"/>
        <n v="3.4299999999999997E-2"/>
        <n v="7.4099999999999999E-2"/>
        <n v="3.2399999999999998E-2"/>
        <n v="5.2499999999999998E-2"/>
        <n v="6.2199999999999998E-2"/>
        <n v="3.73E-2"/>
        <n v="4.5499999999999999E-2"/>
        <n v="9.4999999999999998E-3"/>
        <n v="3.04E-2"/>
        <n v="3.5099999999999999E-2"/>
        <n v="2.2599999999999999E-2"/>
        <n v="5.62E-2"/>
        <n v="3.9E-2"/>
        <n v="1.6400000000000001E-2"/>
        <n v="2.92E-2"/>
        <n v="3.0499999999999999E-2"/>
        <n v="3.1E-2"/>
        <n v="0.13089999999999999"/>
        <n v="8.9300000000000004E-2"/>
        <n v="6.3600000000000004E-2"/>
        <n v="3.8800000000000001E-2"/>
        <n v="5.4600000000000003E-2"/>
        <n v="7.3300000000000004E-2"/>
        <n v="3.9600000000000003E-2"/>
        <n v="0.1104"/>
        <n v="2.4E-2"/>
        <n v="6.6500000000000004E-2"/>
        <n v="3.3599999999999998E-2"/>
        <n v="4.8500000000000001E-2"/>
        <n v="6.7199999999999996E-2"/>
        <n v="3.6299999999999999E-2"/>
        <n v="3.8399999999999997E-2"/>
        <n v="5.0799999999999998E-2"/>
        <n v="3.4599999999999999E-2"/>
        <n v="4.7800000000000002E-2"/>
        <n v="5.6399999999999999E-2"/>
        <n v="4.5400000000000003E-2"/>
        <n v="3.27E-2"/>
        <n v="4.3799999999999999E-2"/>
        <n v="5.7299999999999997E-2"/>
        <n v="4.0899999999999999E-2"/>
        <n v="3.9399999999999998E-2"/>
        <n v="4.1000000000000002E-2"/>
        <n v="4.6699999999999998E-2"/>
        <n v="3.6200000000000003E-2"/>
        <n v="4.36E-2"/>
        <n v="5.6899999999999999E-2"/>
        <n v="7.1400000000000005E-2"/>
        <n v="4.4900000000000002E-2"/>
        <n v="7.8700000000000006E-2"/>
        <n v="4.7600000000000003E-2"/>
        <n v="2.9700000000000001E-2"/>
        <n v="6.83E-2"/>
        <n v="6.0299999999999999E-2"/>
        <n v="4.1099999999999998E-2"/>
        <n v="6.1100000000000002E-2"/>
        <n v="4.0500000000000001E-2"/>
        <n v="3.3000000000000002E-2"/>
        <n v="3.0300000000000001E-2"/>
        <n v="1.8800000000000001E-2"/>
        <n v="3.6499999999999998E-2"/>
        <n v="1.6899999999999998E-2"/>
      </sharedItems>
    </cacheField>
    <cacheField name="PAMY(13Y)" numFmtId="164">
      <sharedItems containsMixedTypes="1" containsNumber="1" minValue="-1" maxValue="5.4210526315789469"/>
    </cacheField>
    <cacheField name="to 52wk high" numFmtId="9">
      <sharedItems containsMixedTypes="1" containsNumber="1" minValue="0" maxValue="99"/>
    </cacheField>
    <cacheField name="to 52wk low" numFmtId="9">
      <sharedItems containsMixedTypes="1" containsNumber="1" minValue="-1" maxValue="0"/>
    </cacheField>
    <cacheField name="p/o ffo" numFmtId="9">
      <sharedItems containsMixedTypes="1" containsNumber="1" minValue="-43.212051999999993" maxValue="6.2609608695652179" count="225">
        <n v="-0.65768421052631576"/>
        <s v=""/>
        <n v="0.78686393442622948"/>
        <n v="0.36337499999999995"/>
        <n v="0.55151151724137926"/>
        <n v="0.87527576624999992"/>
        <n v="0.47346187134502926"/>
        <n v="3.9983068999999998"/>
        <n v="0.10294587628865978"/>
        <n v="0.81766636363636347"/>
        <n v="0.73207804878048788"/>
        <n v="0.79953714285714284"/>
        <n v="0.76635999999999993"/>
        <n v="1.34999625"/>
        <n v="-0.94698947368421049"/>
        <n v="1.1395764705882352"/>
        <n v="-0.81661290322580637"/>
        <n v="0.26487207019867554"/>
        <n v="0.34187804878048783"/>
        <n v="0.74956124999999996"/>
        <n v="0.57700240384615387"/>
        <n v="-0.58660799999999991"/>
        <n v="0.57322745901639338"/>
        <n v="0.45192473118279569"/>
        <n v="0.64317647058823535"/>
        <n v="0.67951504854368938"/>
        <n v="-2.8409333333333335"/>
        <n v="0.60451428571428578"/>
        <n v="0.68084901639344275"/>
        <n v="1.0126337349397589"/>
        <n v="0.5718807142857143"/>
        <n v="-1.0197450980392158"/>
        <n v="1.2020289855072464"/>
        <n v="1.0808313918918919"/>
        <n v="0.88502419354838713"/>
        <n v="0.62663736263736258"/>
        <n v="0.68150568181818194"/>
        <n v="0.68709160305343508"/>
        <n v="0.81497699115044253"/>
        <n v="0.77686136783733828"/>
        <n v="1.4510919354838712"/>
        <n v="0.72229879518072282"/>
        <n v="0.53839829059829059"/>
        <n v="0.34753846153846152"/>
        <n v="1.0305346153846153"/>
        <n v="0.46208687500000001"/>
        <n v="0.78109359605911344"/>
        <n v="0.9590413223140497"/>
        <n v="-0.40085999999999999"/>
        <n v="0.42250975609756097"/>
        <n v="0.95182926829268311"/>
        <n v="1.0124584375000001"/>
        <n v="0.47089705882352928"/>
        <n v="0.24483673469387754"/>
        <n v="0.44069999999999998"/>
        <n v="-0.64035120000000012"/>
        <n v="0.81430555555555539"/>
        <n v="0.36340909090909096"/>
        <n v="0.56981921708185057"/>
        <n v="0.49970399999999998"/>
        <n v="0.40869144981412642"/>
        <n v="0.58110572687224671"/>
        <n v="1.3732903614457832"/>
        <n v="0"/>
        <n v="0.70620941176470586"/>
        <n v="1.0851999999999999"/>
        <n v="0.54963867684478362"/>
        <n v="0.44390332922318126"/>
        <n v="0.80336678832116781"/>
        <n v="0.26396629213483147"/>
        <n v="0.2859957142857143"/>
        <n v="0.57660000000000011"/>
        <n v="0.48989806451612899"/>
        <n v="2.274265909090909"/>
        <n v="1.2567650232558139"/>
        <n v="0.61440193684210531"/>
        <n v="0.81463456790123445"/>
        <n v="1.0002161764705881"/>
        <n v="1.2513514018691589"/>
        <n v="0.67947547169811318"/>
        <n v="0.63497777777777775"/>
        <n v="0.5518477611940299"/>
        <n v="0.57638942307692309"/>
        <n v="0.47478762886597936"/>
        <n v="0.81573775510204094"/>
        <n v="0.68729927007299274"/>
        <n v="0.46020021691973961"/>
        <n v="1.2500350909090907"/>
        <n v="1.042021052631579"/>
        <n v="0.64438709677419359"/>
        <n v="0.72894418604651157"/>
        <n v="0.3640363636363636"/>
        <n v="3.5460684769775673E-2"/>
        <n v="0.13803517241379312"/>
        <n v="0.47113396226415094"/>
        <n v="0.78117293233082696"/>
        <n v="-0.26599740024183799"/>
        <n v="0.44665341614906828"/>
        <n v="0.16279613821138211"/>
        <n v="0.58396111111111104"/>
        <n v="-0.97614534883720938"/>
        <n v="0.48407324840764326"/>
        <n v="0.39171637010676158"/>
        <n v="0.31045736434108528"/>
        <n v="0.51378274336283192"/>
        <n v="0.3754446494117647"/>
        <n v="0.52421657458563531"/>
        <n v="0.54680218579234985"/>
        <n v="0.41041187214611874"/>
        <n v="0.4399952941176471"/>
        <n v="0.56101901743264659"/>
        <n v="0.35866999999999999"/>
        <n v="0.13715334717176961"/>
        <n v="0.47735138888888889"/>
        <n v="0.45417152777777775"/>
        <n v="-0.44327777777777777"/>
        <n v="0.27769920999999997"/>
        <n v="6.2609608695652179"/>
        <n v="-0.27738801261829654"/>
        <n v="0.48667948717948722"/>
        <n v="0.27794145299145301"/>
        <n v="0.9199891578947369"/>
        <n v="0.49299999999999994"/>
        <n v="2.5707749999999998"/>
        <n v="-0.80038399999999987"/>
        <n v="0.52351850467289718"/>
        <n v="0.2078447524752475"/>
        <n v="0.78028125000000004"/>
        <n v="0.75802105263157882"/>
        <n v="0.24808465600000001"/>
        <n v="0.43169656535947709"/>
        <n v="0.40342792059405941"/>
        <n v="0.50245226130653264"/>
        <n v="0.22029584664536742"/>
        <n v="0.71768702290076336"/>
        <n v="0.12783974358974359"/>
        <n v="0.16527703703703706"/>
        <n v="0.64096620000000004"/>
        <n v="0.2719395555555556"/>
        <n v="0.57240971428571419"/>
        <n v="0.67209411764705884"/>
        <n v="0.61533763440860223"/>
        <n v="0.42865454545454551"/>
        <n v="0.73495943396226426"/>
        <n v="0.5413450980392156"/>
        <n v="0.5515752427184466"/>
        <n v="-0.52070312499999993"/>
        <n v="-0.36730408163265305"/>
        <n v="0.37496249999999998"/>
        <n v="0.2939911764705882"/>
        <n v="-0.29864660633484164"/>
        <n v="0.93361706666666677"/>
        <n v="-43.212051999999993"/>
        <n v="0.95046666666666668"/>
        <n v="2.7099483870967744"/>
        <n v="0.37498793418647169"/>
        <n v="0.57468965517241377"/>
        <n v="0.6442241379310345"/>
        <n v="0.68497602739726027"/>
        <n v="0.68759687499999989"/>
        <n v="0.39982037894736844"/>
        <n v="1.4871999999999999"/>
        <n v="0.47746351351351346"/>
        <n v="0.82673072625698329"/>
        <n v="0.80922929936305732"/>
        <n v="0.86463592233009712"/>
        <n v="0.63962612612612602"/>
        <n v="1.0108628860190905"/>
        <n v="0.65671666666666673"/>
        <n v="1.1406640550724638"/>
        <n v="0.56096178343949044"/>
        <n v="0.94254552845528461"/>
        <n v="0.33044628099173551"/>
        <n v="1.1219258426966294"/>
        <n v="0.72294660493827156"/>
        <n v="0.63638653846153836"/>
        <n v="0.57593816631130068"/>
        <n v="-0.81340998901098893"/>
        <n v="0.36737953488372094"/>
        <n v="1.0458593220338983"/>
        <n v="0.63448426395939084"/>
        <n v="0.67613057851239677"/>
        <n v="0.50847991071428567"/>
        <n v="0.93138229813664586"/>
        <n v="0.79982222222222221"/>
        <n v="-0.74301162790697672"/>
        <n v="-0.94984186046511621"/>
        <n v="0.55491980198019808"/>
        <n v="0.66219871382636664"/>
        <n v="0.65817696629213485"/>
        <n v="4.1070046656298605E-2"/>
        <n v="0.86222397476340695"/>
        <n v="0.63790068389057752"/>
        <n v="1.0405800000000001"/>
        <n v="-1.3328266666666668"/>
        <n v="0.57531182795698921"/>
        <n v="0.40691279069767444"/>
        <n v="-0.17198407643312102"/>
        <n v="0.54946666666666666"/>
        <n v="0.41884228187919459"/>
        <n v="0.25141055276381907"/>
        <n v="0.47462733812949637"/>
        <n v="0.33093045112781955"/>
        <n v="0.83608767123287675"/>
        <n v="0.66997322175732221"/>
        <n v="0.73875630252100843"/>
        <n v="0.81364067796610184"/>
        <n v="0.63298417266187057"/>
        <n v="0.58051935483870976"/>
        <n v="0.71774176470588225"/>
        <n v="0.59392225519287833"/>
        <n v="0.76909401709401715"/>
        <n v="0.74659491525423738"/>
        <n v="0.68032380952380955"/>
        <n v="0.64263986599665002"/>
        <n v="1.0774050000000002"/>
        <n v="0.81105049180327882"/>
        <n v="0.79824429530201346"/>
        <n v="0.71370594059405956"/>
        <n v="2.0602499999999999"/>
        <n v="0.21111076040172169"/>
        <n v="0.5813636608344549"/>
        <n v="0.63349445324881148"/>
        <n v="0.46260339142722562"/>
        <n v="0.83616724738675952"/>
      </sharedItems>
    </cacheField>
    <cacheField name="debt/ebitda" numFmtId="165">
      <sharedItems containsString="0" containsBlank="1" containsNumber="1" minValue="-18.47" maxValue="827.13"/>
    </cacheField>
    <cacheField name="interest coverage" numFmtId="2">
      <sharedItems containsString="0" containsBlank="1" containsNumber="1" minValue="0.02" maxValue="412.94"/>
    </cacheField>
    <cacheField name="years paying" numFmtId="0">
      <sharedItems containsBlank="1"/>
    </cacheField>
    <cacheField name="capitalisation" numFmtId="9">
      <sharedItems count="5">
        <e v="#N/A"/>
        <s v="Small Cap"/>
        <s v="Mid Cap"/>
        <s v="Large Cap"/>
        <s v="Micro Cap"/>
      </sharedItems>
    </cacheField>
    <cacheField name="NAV premium/discount" numFmtId="9">
      <sharedItems containsMixedTypes="1" containsNumber="1" minValue="-0.51539999999999997" maxValue="1.1867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5">
  <r>
    <x v="0"/>
    <x v="0"/>
    <n v="3.55"/>
    <n v="2.46E-2"/>
    <n v="22584"/>
    <n v="16"/>
    <n v="0.14080000000000001"/>
    <n v="-0.76"/>
    <x v="0"/>
    <n v="9.3000000000000007"/>
    <n v="3.27"/>
    <x v="0"/>
    <n v="4.8181818181818183"/>
    <n v="1.6197183098591554"/>
    <n v="-7.8873239436619613E-2"/>
    <x v="0"/>
    <n v="-18.47"/>
    <n v="0.02"/>
    <m/>
    <x v="0"/>
    <e v="#N/A"/>
  </r>
  <r>
    <x v="0"/>
    <x v="1"/>
    <n v="0"/>
    <e v="#VALUE!"/>
    <n v="0"/>
    <e v="#VALUE!"/>
    <e v="#VALUE!"/>
    <m/>
    <x v="1"/>
    <e v="#VALUE!"/>
    <e v="#VALUE!"/>
    <x v="1"/>
    <s v=""/>
    <e v="#VALUE!"/>
    <e v="#VALUE!"/>
    <x v="1"/>
    <m/>
    <m/>
    <s v="N/A"/>
    <x v="0"/>
    <e v="#N/A"/>
  </r>
  <r>
    <x v="0"/>
    <x v="2"/>
    <n v="5.09"/>
    <n v="0"/>
    <n v="0"/>
    <n v="156"/>
    <n v="9.4299999999999995E-2"/>
    <n v="0.61"/>
    <x v="2"/>
    <n v="5.25"/>
    <n v="4.7"/>
    <x v="2"/>
    <n v="0.32630098452883272"/>
    <n v="3.1434184675835031E-2"/>
    <n v="-7.6620825147347693E-2"/>
    <x v="2"/>
    <n v="5.23"/>
    <n v="3.07"/>
    <m/>
    <x v="0"/>
    <e v="#N/A"/>
  </r>
  <r>
    <x v="0"/>
    <x v="3"/>
    <n v="16.149999999999999"/>
    <n v="-6.1999999999999998E-3"/>
    <n v="200"/>
    <n v="110"/>
    <n v="4.9500000000000002E-2"/>
    <n v="2.2000000000000002"/>
    <x v="3"/>
    <n v="19"/>
    <n v="14.85"/>
    <x v="3"/>
    <n v="-0.2003231017770597"/>
    <n v="0.17647058823529416"/>
    <n v="-8.0495356037151633E-2"/>
    <x v="3"/>
    <n v="10.65"/>
    <n v="1.08"/>
    <s v="19"/>
    <x v="0"/>
    <e v="#N/A"/>
  </r>
  <r>
    <x v="0"/>
    <x v="4"/>
    <n v="1.6287"/>
    <n v="0"/>
    <n v="1"/>
    <n v="166"/>
    <n v="9.8199999999999996E-2"/>
    <n v="0.28999999999999998"/>
    <x v="4"/>
    <n v="1.6287"/>
    <n v="1.36185"/>
    <x v="4"/>
    <n v="0.22139303482587058"/>
    <n v="0"/>
    <n v="-0.16384232823724443"/>
    <x v="4"/>
    <n v="8.5"/>
    <n v="2.11"/>
    <m/>
    <x v="0"/>
    <e v="#N/A"/>
  </r>
  <r>
    <x v="0"/>
    <x v="5"/>
    <n v="11.15"/>
    <n v="0"/>
    <n v="0"/>
    <n v="130"/>
    <e v="#VALUE!"/>
    <m/>
    <x v="1"/>
    <n v="11.15"/>
    <n v="9.9499999999999993"/>
    <x v="1"/>
    <s v=""/>
    <n v="0"/>
    <n v="-0.10762331838565031"/>
    <x v="1"/>
    <n v="-0.84"/>
    <m/>
    <m/>
    <x v="0"/>
    <e v="#N/A"/>
  </r>
  <r>
    <x v="0"/>
    <x v="6"/>
    <n v="3.8438460000000001"/>
    <n v="-6.7999999999999996E-3"/>
    <n v="3049"/>
    <n v="238"/>
    <n v="0.10929999999999999"/>
    <n v="0.48"/>
    <x v="5"/>
    <n v="3.87"/>
    <n v="2.74"/>
    <x v="5"/>
    <n v="0.18933623503808494"/>
    <n v="6.8041227458124354E-3"/>
    <n v="-0.28717227485180208"/>
    <x v="5"/>
    <n v="15.4"/>
    <n v="1.85"/>
    <m/>
    <x v="0"/>
    <e v="#N/A"/>
  </r>
  <r>
    <x v="0"/>
    <x v="7"/>
    <n v="10.680999999999999"/>
    <n v="0"/>
    <n v="0"/>
    <n v="352"/>
    <n v="7.5800000000000006E-2"/>
    <n v="1.71"/>
    <x v="6"/>
    <n v="10.83344"/>
    <n v="10.301769999999999"/>
    <x v="6"/>
    <n v="-1.3175230566533358E-3"/>
    <n v="1.4272071903379757E-2"/>
    <n v="-3.5505102518490705E-2"/>
    <x v="6"/>
    <n v="6.7"/>
    <n v="4.51"/>
    <m/>
    <x v="0"/>
    <e v="#N/A"/>
  </r>
  <r>
    <x v="0"/>
    <x v="8"/>
    <n v="8.8523399999999999"/>
    <n v="0"/>
    <n v="0"/>
    <n v="538"/>
    <n v="0.1084"/>
    <n v="0.24"/>
    <x v="7"/>
    <n v="9.49"/>
    <n v="7.8289999999999997"/>
    <x v="7"/>
    <n v="0.70172684458398726"/>
    <n v="7.2032931405707545E-2"/>
    <n v="-0.11560107271071829"/>
    <x v="7"/>
    <n v="36.380000000000003"/>
    <n v="2.5499999999999998"/>
    <m/>
    <x v="0"/>
    <e v="#N/A"/>
  </r>
  <r>
    <x v="0"/>
    <x v="9"/>
    <n v="13.54"/>
    <n v="-6.6E-3"/>
    <n v="1289252"/>
    <n v="842"/>
    <n v="2.9499999999999998E-2"/>
    <n v="3.88"/>
    <x v="8"/>
    <n v="13.81"/>
    <n v="7.84"/>
    <x v="1"/>
    <s v=""/>
    <n v="1.994091580502233E-2"/>
    <n v="-0.42097488921713444"/>
    <x v="8"/>
    <n v="4.3899999999999997"/>
    <m/>
    <m/>
    <x v="1"/>
    <s v="NA"/>
  </r>
  <r>
    <x v="0"/>
    <x v="10"/>
    <n v="27.38"/>
    <n v="-1.01E-2"/>
    <n v="165252"/>
    <n v="546"/>
    <n v="6.5699999999999995E-2"/>
    <n v="2.2000000000000002"/>
    <x v="9"/>
    <n v="31.78"/>
    <n v="23.02"/>
    <x v="1"/>
    <s v=""/>
    <n v="0.16070124178232303"/>
    <n v="-0.15924032140248356"/>
    <x v="9"/>
    <n v="7.78"/>
    <n v="1.74"/>
    <s v="28"/>
    <x v="1"/>
    <n v="-5.11E-2"/>
  </r>
  <r>
    <x v="0"/>
    <x v="11"/>
    <n v="22.07"/>
    <n v="5.0000000000000001E-4"/>
    <n v="725128"/>
    <n v="725"/>
    <n v="6.8000000000000005E-2"/>
    <n v="2.0499999999999998"/>
    <x v="10"/>
    <n v="23.98"/>
    <n v="16.89"/>
    <x v="8"/>
    <n v="-0.19716646989374254"/>
    <n v="8.6542818305392011E-2"/>
    <n v="-0.23470774807430905"/>
    <x v="10"/>
    <n v="6.67"/>
    <n v="1.3"/>
    <s v="15"/>
    <x v="1"/>
    <n v="0.10639999999999999"/>
  </r>
  <r>
    <x v="0"/>
    <x v="12"/>
    <n v="18.329999999999998"/>
    <n v="-4.3E-3"/>
    <n v="3563976"/>
    <n v="1404"/>
    <n v="4.58E-2"/>
    <n v="1.05"/>
    <x v="11"/>
    <n v="19.03"/>
    <n v="13.53"/>
    <x v="9"/>
    <n v="-0.15341959334565625"/>
    <n v="3.8188761593016984E-2"/>
    <n v="-0.26186579378068742"/>
    <x v="11"/>
    <n v="9.3800000000000008"/>
    <n v="1.29"/>
    <m/>
    <x v="1"/>
    <n v="7.8899999999999998E-2"/>
  </r>
  <r>
    <x v="0"/>
    <x v="13"/>
    <n v="24.99"/>
    <n v="1.54E-2"/>
    <n v="2428912"/>
    <n v="2025"/>
    <n v="3.6799999999999999E-2"/>
    <n v="1.2"/>
    <x v="12"/>
    <n v="27.099900000000002"/>
    <n v="13.27"/>
    <x v="1"/>
    <s v=""/>
    <n v="8.4429771908763662E-2"/>
    <n v="-0.46898759503801524"/>
    <x v="12"/>
    <n v="5.49"/>
    <n v="2.99"/>
    <m/>
    <x v="1"/>
    <n v="0.4824"/>
  </r>
  <r>
    <x v="0"/>
    <x v="14"/>
    <n v="9.0150000000000006"/>
    <n v="3.3E-3"/>
    <n v="27421"/>
    <n v="1243"/>
    <n v="5.9900000000000002E-2"/>
    <n v="0.4"/>
    <x v="13"/>
    <n v="9.6587999999999994"/>
    <n v="6.4497999999999998"/>
    <x v="10"/>
    <n v="-0.25031289111389232"/>
    <n v="7.1414309484192806E-2"/>
    <n v="-0.28454797559622858"/>
    <x v="13"/>
    <n v="15.05"/>
    <n v="2.83"/>
    <s v="8"/>
    <x v="0"/>
    <e v="#N/A"/>
  </r>
  <r>
    <x v="0"/>
    <x v="15"/>
    <n v="18.510000000000002"/>
    <n v="3.8E-3"/>
    <n v="169"/>
    <n v="1684"/>
    <n v="8.0000000000000004E-4"/>
    <m/>
    <x v="1"/>
    <n v="18.54"/>
    <n v="13.023199999999999"/>
    <x v="1"/>
    <s v=""/>
    <n v="1.6207455429495532E-3"/>
    <n v="-0.29642355483522431"/>
    <x v="1"/>
    <m/>
    <m/>
    <s v="1"/>
    <x v="0"/>
    <e v="#N/A"/>
  </r>
  <r>
    <x v="0"/>
    <x v="16"/>
    <n v="10.6624"/>
    <n v="-2.63E-2"/>
    <n v="10983"/>
    <n v="1941"/>
    <n v="6.7500000000000004E-2"/>
    <n v="-0.76"/>
    <x v="14"/>
    <n v="10.950100000000001"/>
    <n v="8"/>
    <x v="11"/>
    <n v="-0.11994784876140807"/>
    <n v="2.6982668067226934E-2"/>
    <n v="-0.24969987995198073"/>
    <x v="14"/>
    <n v="10.01"/>
    <n v="2.39"/>
    <s v="8"/>
    <x v="0"/>
    <e v="#N/A"/>
  </r>
  <r>
    <x v="0"/>
    <x v="17"/>
    <n v="20.18"/>
    <n v="-8.8000000000000005E-3"/>
    <n v="2626386"/>
    <n v="1805"/>
    <n v="0.1056"/>
    <n v="1.87"/>
    <x v="15"/>
    <n v="20.62"/>
    <n v="16.95"/>
    <x v="1"/>
    <s v=""/>
    <n v="2.1803766105054523E-2"/>
    <n v="-0.16005946481665012"/>
    <x v="15"/>
    <n v="7.21"/>
    <n v="1.6"/>
    <m/>
    <x v="1"/>
    <n v="-5.6899999999999999E-2"/>
  </r>
  <r>
    <x v="0"/>
    <x v="18"/>
    <n v="20.75"/>
    <n v="-4.7999999999999996E-3"/>
    <n v="1375563"/>
    <n v="1499"/>
    <n v="3.6600000000000001E-2"/>
    <n v="-0.93"/>
    <x v="16"/>
    <n v="25.69"/>
    <n v="17.670000000000002"/>
    <x v="12"/>
    <n v="5.4210526315789469"/>
    <n v="0.23807228915662648"/>
    <n v="-0.14843373493975898"/>
    <x v="16"/>
    <n v="9.8000000000000007"/>
    <n v="0.64"/>
    <s v="1"/>
    <x v="1"/>
    <n v="-0.1772"/>
  </r>
  <r>
    <x v="0"/>
    <x v="19"/>
    <n v="12.676920000000001"/>
    <n v="0"/>
    <n v="0"/>
    <n v="2468"/>
    <n v="6.3100000000000003E-2"/>
    <n v="3.02"/>
    <x v="17"/>
    <n v="12.770630000000001"/>
    <n v="8.5449999999999999"/>
    <x v="13"/>
    <n v="-0.22098765432098766"/>
    <n v="7.3921741243141437E-3"/>
    <n v="-0.32594037037387635"/>
    <x v="17"/>
    <n v="2.19"/>
    <n v="5.51"/>
    <m/>
    <x v="0"/>
    <e v="#N/A"/>
  </r>
  <r>
    <x v="0"/>
    <x v="20"/>
    <n v="10.7"/>
    <n v="9.4000000000000004E-3"/>
    <n v="8111107"/>
    <n v="2720"/>
    <n v="3.9300000000000002E-2"/>
    <n v="1.23"/>
    <x v="18"/>
    <n v="11.19"/>
    <n v="7.88"/>
    <x v="14"/>
    <n v="-0.42375366568914952"/>
    <n v="4.5794392523364591E-2"/>
    <n v="-0.26355140186915882"/>
    <x v="18"/>
    <n v="8.02"/>
    <n v="1.54"/>
    <s v="25"/>
    <x v="1"/>
    <n v="-1.5100000000000001E-2"/>
  </r>
  <r>
    <x v="0"/>
    <x v="21"/>
    <n v="29.18"/>
    <n v="6.1999999999999998E-3"/>
    <n v="1032071"/>
    <n v="2352"/>
    <n v="4.1099999999999998E-2"/>
    <n v="1.6"/>
    <x v="19"/>
    <n v="31.41"/>
    <n v="22.53"/>
    <x v="1"/>
    <s v=""/>
    <n v="7.6422206991089814E-2"/>
    <n v="-0.22789581905414658"/>
    <x v="19"/>
    <n v="9.6199999999999992"/>
    <n v="0.66"/>
    <s v="34"/>
    <x v="1"/>
    <n v="4.9000000000000002E-2"/>
  </r>
  <r>
    <x v="0"/>
    <x v="22"/>
    <n v="44.95"/>
    <n v="1.2999999999999999E-3"/>
    <n v="675817"/>
    <n v="2695"/>
    <n v="2.6700000000000002E-2"/>
    <n v="2.08"/>
    <x v="20"/>
    <n v="49.26"/>
    <n v="38.15"/>
    <x v="15"/>
    <n v="4.705882352941182E-2"/>
    <n v="9.5884315906562767E-2"/>
    <n v="-0.15127919911012244"/>
    <x v="20"/>
    <n v="6.84"/>
    <n v="1.87"/>
    <m/>
    <x v="1"/>
    <n v="-2.7799999999999998E-2"/>
  </r>
  <r>
    <x v="0"/>
    <x v="23"/>
    <n v="4.84"/>
    <n v="8.3000000000000001E-3"/>
    <n v="7310270"/>
    <n v="2361"/>
    <n v="9.0899999999999995E-2"/>
    <n v="-0.75"/>
    <x v="21"/>
    <n v="6.21"/>
    <n v="4.32"/>
    <x v="16"/>
    <n v="0.25034387895460797"/>
    <n v="0.28305785123966953"/>
    <n v="-0.10743801652892548"/>
    <x v="21"/>
    <n v="23.06"/>
    <m/>
    <s v="6"/>
    <x v="2"/>
    <n v="-0.2351"/>
  </r>
  <r>
    <x v="0"/>
    <x v="24"/>
    <n v="164.55"/>
    <n v="6.0000000000000001E-3"/>
    <n v="362569"/>
    <n v="4515"/>
    <n v="2.5499999999999998E-2"/>
    <n v="7.32"/>
    <x v="22"/>
    <n v="192.13"/>
    <n v="125.52"/>
    <x v="17"/>
    <n v="-3.4090909090909172E-2"/>
    <n v="0.16760862959586742"/>
    <n v="-0.23719234275296275"/>
    <x v="22"/>
    <n v="0"/>
    <n v="412.94"/>
    <s v="28"/>
    <x v="2"/>
    <n v="0.15989999999999999"/>
  </r>
  <r>
    <x v="0"/>
    <x v="25"/>
    <n v="13.78"/>
    <n v="1.1000000000000001E-3"/>
    <n v="1383640"/>
    <n v="4976"/>
    <n v="3.0499999999999999E-2"/>
    <n v="0.93"/>
    <x v="23"/>
    <n v="16.23"/>
    <n v="12.775"/>
    <x v="18"/>
    <n v="0.51741293532338317"/>
    <n v="0.17779390420899865"/>
    <n v="-7.2931785195936016E-2"/>
    <x v="23"/>
    <n v="5.72"/>
    <n v="1.76"/>
    <m/>
    <x v="2"/>
    <n v="-0.29139999999999999"/>
  </r>
  <r>
    <x v="0"/>
    <x v="26"/>
    <n v="0"/>
    <e v="#VALUE!"/>
    <n v="0"/>
    <e v="#VALUE!"/>
    <e v="#VALUE!"/>
    <m/>
    <x v="1"/>
    <e v="#VALUE!"/>
    <e v="#VALUE!"/>
    <x v="1"/>
    <s v=""/>
    <e v="#VALUE!"/>
    <e v="#VALUE!"/>
    <x v="1"/>
    <n v="9.48"/>
    <m/>
    <s v="N/A"/>
    <x v="0"/>
    <e v="#N/A"/>
  </r>
  <r>
    <x v="0"/>
    <x v="27"/>
    <n v="0"/>
    <e v="#VALUE!"/>
    <n v="0"/>
    <e v="#VALUE!"/>
    <e v="#VALUE!"/>
    <m/>
    <x v="1"/>
    <e v="#VALUE!"/>
    <e v="#VALUE!"/>
    <x v="1"/>
    <s v=""/>
    <e v="#VALUE!"/>
    <e v="#VALUE!"/>
    <x v="1"/>
    <m/>
    <m/>
    <m/>
    <x v="0"/>
    <e v="#N/A"/>
  </r>
  <r>
    <x v="0"/>
    <x v="28"/>
    <n v="59.64"/>
    <n v="8.3000000000000001E-3"/>
    <n v="2132641"/>
    <n v="9409"/>
    <n v="2.75E-2"/>
    <n v="2.5499999999999998"/>
    <x v="24"/>
    <n v="62.53"/>
    <n v="40.15"/>
    <x v="19"/>
    <n v="-0.48694029850746268"/>
    <n v="4.8457411133467465E-2"/>
    <n v="-0.32679409792085856"/>
    <x v="24"/>
    <n v="6.46"/>
    <n v="2.5"/>
    <m/>
    <x v="2"/>
    <n v="0.1673"/>
  </r>
  <r>
    <x v="0"/>
    <x v="29"/>
    <n v="37.130000000000003"/>
    <n v="2.2000000000000001E-3"/>
    <n v="1876589"/>
    <n v="8718"/>
    <n v="3.7699999999999997E-2"/>
    <n v="2.06"/>
    <x v="25"/>
    <n v="40.96"/>
    <n v="27.35"/>
    <x v="20"/>
    <n v="-0.11294117647058832"/>
    <n v="0.10315109076218687"/>
    <n v="-0.2633988688392136"/>
    <x v="25"/>
    <n v="5.29"/>
    <n v="2.48"/>
    <m/>
    <x v="2"/>
    <n v="0.5706"/>
  </r>
  <r>
    <x v="0"/>
    <x v="30"/>
    <n v="10.01"/>
    <n v="0"/>
    <n v="0"/>
    <n v="7422"/>
    <n v="5.96E-2"/>
    <n v="-0.21"/>
    <x v="26"/>
    <n v="11.875400000000001"/>
    <n v="9.0399999999999991"/>
    <x v="21"/>
    <n v="0.61956521739130443"/>
    <n v="0.18635364635364637"/>
    <n v="-9.6903096903096952E-2"/>
    <x v="26"/>
    <n v="-16.440000000000001"/>
    <n v="4.68"/>
    <m/>
    <x v="0"/>
    <e v="#N/A"/>
  </r>
  <r>
    <x v="0"/>
    <x v="31"/>
    <n v="9.23"/>
    <n v="2.2000000000000001E-3"/>
    <n v="13008552"/>
    <n v="9855"/>
    <n v="5.96E-2"/>
    <n v="0.91"/>
    <x v="27"/>
    <n v="10.130000000000001"/>
    <n v="6.9550000000000001"/>
    <x v="22"/>
    <n v="-9.833585476550688E-2"/>
    <n v="9.7508125677139734E-2"/>
    <n v="-0.24647887323943662"/>
    <x v="27"/>
    <n v="3.11"/>
    <n v="1.75"/>
    <m/>
    <x v="2"/>
    <n v="0.10780000000000001"/>
  </r>
  <r>
    <x v="0"/>
    <x v="32"/>
    <n v="78.510000000000005"/>
    <n v="8.0999999999999996E-3"/>
    <n v="1439388"/>
    <n v="13525"/>
    <n v="5.2900000000000003E-2"/>
    <n v="6.1"/>
    <x v="28"/>
    <n v="93.62"/>
    <n v="63.76"/>
    <x v="23"/>
    <n v="-9.8807495741056184E-2"/>
    <n v="0.19245955929180991"/>
    <n v="-0.18787415615845127"/>
    <x v="28"/>
    <n v="5.89"/>
    <n v="2.12"/>
    <s v="21"/>
    <x v="3"/>
    <n v="0.25900000000000001"/>
  </r>
  <r>
    <x v="1"/>
    <x v="33"/>
    <n v="11.03"/>
    <n v="0"/>
    <n v="0"/>
    <n v="351"/>
    <n v="7.6200000000000004E-2"/>
    <n v="0.83"/>
    <x v="29"/>
    <n v="11.85"/>
    <n v="6.27"/>
    <x v="24"/>
    <n v="0.24918032786885247"/>
    <n v="7.4342701722574844E-2"/>
    <n v="-0.4315503173164098"/>
    <x v="29"/>
    <n v="5.44"/>
    <n v="1.43"/>
    <s v="2"/>
    <x v="4"/>
    <s v="NA"/>
  </r>
  <r>
    <x v="1"/>
    <x v="34"/>
    <n v="13.19"/>
    <n v="-2.3E-3"/>
    <n v="1249177"/>
    <n v="565"/>
    <n v="6.0699999999999997E-2"/>
    <n v="1.4"/>
    <x v="30"/>
    <n v="14.26"/>
    <n v="8.35"/>
    <x v="25"/>
    <n v="-0.29500580720092917"/>
    <n v="8.1122062168309306E-2"/>
    <n v="-0.36694465504169826"/>
    <x v="30"/>
    <n v="6.94"/>
    <n v="1.61"/>
    <m/>
    <x v="4"/>
    <n v="0.17069999999999999"/>
  </r>
  <r>
    <x v="1"/>
    <x v="35"/>
    <n v="7.94"/>
    <n v="1.9300000000000001E-2"/>
    <n v="1788053"/>
    <n v="659"/>
    <n v="6.5500000000000003E-2"/>
    <n v="-0.51"/>
    <x v="31"/>
    <n v="8.11"/>
    <n v="4.04"/>
    <x v="26"/>
    <n v="-0.35721295387634933"/>
    <n v="2.1410579345088054E-2"/>
    <n v="-0.49118387909319905"/>
    <x v="31"/>
    <n v="13.5"/>
    <n v="0.64"/>
    <m/>
    <x v="1"/>
    <n v="-0.11799999999999999"/>
  </r>
  <r>
    <x v="1"/>
    <x v="36"/>
    <n v="44"/>
    <n v="-4.3E-3"/>
    <n v="453255"/>
    <n v="888"/>
    <n v="3.7699999999999997E-2"/>
    <n v="1.38"/>
    <x v="32"/>
    <n v="49.17"/>
    <n v="27.54"/>
    <x v="27"/>
    <n v="-0.31949458483754511"/>
    <n v="0.11749999999999994"/>
    <n v="-0.37409090909090914"/>
    <x v="32"/>
    <n v="5.09"/>
    <n v="1.89"/>
    <m/>
    <x v="1"/>
    <n v="1.1269"/>
  </r>
  <r>
    <x v="1"/>
    <x v="37"/>
    <n v="9.1198999999999995"/>
    <n v="5.0000000000000001E-4"/>
    <n v="7371"/>
    <n v="1398"/>
    <n v="8.77E-2"/>
    <n v="0.74"/>
    <x v="33"/>
    <n v="9.3658999999999999"/>
    <n v="6.8529999999999998"/>
    <x v="28"/>
    <n v="0.19972640218878257"/>
    <n v="2.6973979977850782E-2"/>
    <n v="-0.24856632199914475"/>
    <x v="33"/>
    <n v="4.6500000000000004"/>
    <n v="2.09"/>
    <m/>
    <x v="0"/>
    <e v="#N/A"/>
  </r>
  <r>
    <x v="1"/>
    <x v="38"/>
    <n v="117.75"/>
    <n v="1.9900000000000001E-2"/>
    <n v="233397"/>
    <n v="1620"/>
    <n v="2.3300000000000001E-2"/>
    <n v="3.1"/>
    <x v="34"/>
    <n v="123.84"/>
    <n v="58.7"/>
    <x v="9"/>
    <n v="-0.56931608133086875"/>
    <n v="5.171974522292988E-2"/>
    <n v="-0.50148619957537155"/>
    <x v="34"/>
    <n v="5.03"/>
    <n v="2.37"/>
    <s v="32"/>
    <x v="1"/>
    <s v="NA"/>
  </r>
  <r>
    <x v="1"/>
    <x v="39"/>
    <n v="44.55"/>
    <n v="4.7000000000000002E-3"/>
    <n v="530091"/>
    <n v="1771"/>
    <n v="5.1200000000000002E-2"/>
    <n v="3.64"/>
    <x v="35"/>
    <n v="53.04"/>
    <n v="40.11"/>
    <x v="29"/>
    <n v="-1.9493177387913674E-3"/>
    <n v="0.19057239057239062"/>
    <n v="-9.9663299663299565E-2"/>
    <x v="35"/>
    <n v="4.43"/>
    <n v="3.58"/>
    <s v="26"/>
    <x v="1"/>
    <n v="0.33360000000000001"/>
  </r>
  <r>
    <x v="1"/>
    <x v="40"/>
    <n v="8.0500000000000007"/>
    <n v="4.8899999999999999E-2"/>
    <n v="7248362"/>
    <n v="1915"/>
    <n v="7.4499999999999997E-2"/>
    <n v="0.88"/>
    <x v="36"/>
    <n v="14.31"/>
    <n v="7.05"/>
    <x v="30"/>
    <n v="3.4722222222222321E-2"/>
    <n v="0.77763975155279486"/>
    <n v="-0.12422360248447217"/>
    <x v="36"/>
    <n v="11.38"/>
    <n v="1.27"/>
    <s v="19"/>
    <x v="2"/>
    <s v="NA"/>
  </r>
  <r>
    <x v="1"/>
    <x v="41"/>
    <n v="20.55"/>
    <n v="-1.2E-2"/>
    <n v="2617454"/>
    <n v="1964"/>
    <n v="4.3799999999999999E-2"/>
    <n v="1.31"/>
    <x v="37"/>
    <n v="25.54"/>
    <n v="17.71"/>
    <x v="31"/>
    <n v="2.2883295194506825E-3"/>
    <n v="0.24282238442822379"/>
    <n v="-0.1381995133819951"/>
    <x v="37"/>
    <n v="3.33"/>
    <n v="3.54"/>
    <m/>
    <x v="1"/>
    <n v="0.36649999999999999"/>
  </r>
  <r>
    <x v="1"/>
    <x v="42"/>
    <n v="18.68"/>
    <n v="-2.7000000000000001E-3"/>
    <n v="2524209"/>
    <n v="3518"/>
    <n v="4.9299999999999997E-2"/>
    <n v="1.1299999999999999"/>
    <x v="38"/>
    <n v="19.34"/>
    <n v="15.18"/>
    <x v="32"/>
    <n v="-8.3643122676580028E-2"/>
    <n v="3.5331905781584627E-2"/>
    <n v="-0.18736616702355458"/>
    <x v="38"/>
    <n v="6.53"/>
    <n v="1.1100000000000001"/>
    <m/>
    <x v="2"/>
    <n v="7.51E-2"/>
  </r>
  <r>
    <x v="1"/>
    <x v="43"/>
    <n v="81.45"/>
    <n v="1.61E-2"/>
    <n v="487917"/>
    <n v="3581"/>
    <n v="5.16E-2"/>
    <n v="5.41"/>
    <x v="39"/>
    <n v="86.54"/>
    <n v="73.349999999999994"/>
    <x v="1"/>
    <s v=""/>
    <n v="6.2492326580724455E-2"/>
    <n v="-9.9447513812154775E-2"/>
    <x v="39"/>
    <n v="5.16"/>
    <n v="4.18"/>
    <s v="18"/>
    <x v="2"/>
    <n v="0.2913"/>
  </r>
  <r>
    <x v="1"/>
    <x v="44"/>
    <n v="21.37"/>
    <n v="4.4999999999999997E-3"/>
    <n v="7048619"/>
    <n v="4324"/>
    <n v="8.4199999999999997E-2"/>
    <n v="1.24"/>
    <x v="40"/>
    <n v="24.954000000000001"/>
    <n v="15.7"/>
    <x v="33"/>
    <n v="0.22028985507246368"/>
    <n v="0.1677117454375292"/>
    <n v="-0.26532522227421629"/>
    <x v="40"/>
    <n v="4.12"/>
    <n v="3.9"/>
    <m/>
    <x v="2"/>
    <n v="0.24679999999999999"/>
  </r>
  <r>
    <x v="1"/>
    <x v="45"/>
    <n v="32.76"/>
    <n v="-4.0000000000000001E-3"/>
    <n v="2859122"/>
    <n v="4381"/>
    <n v="3.6600000000000001E-2"/>
    <n v="1.66"/>
    <x v="41"/>
    <n v="34.89"/>
    <n v="27.08"/>
    <x v="34"/>
    <n v="-0.24845995893223816"/>
    <n v="6.5018315018315009E-2"/>
    <n v="-0.17338217338217343"/>
    <x v="41"/>
    <n v="6.22"/>
    <n v="1.56"/>
    <s v="25"/>
    <x v="2"/>
    <n v="7.8600000000000003E-2"/>
  </r>
  <r>
    <x v="1"/>
    <x v="46"/>
    <n v="30.14"/>
    <n v="5.3E-3"/>
    <n v="1795196"/>
    <n v="6245"/>
    <n v="4.1799999999999997E-2"/>
    <n v="2.34"/>
    <x v="42"/>
    <n v="31.565000000000001"/>
    <n v="24.21"/>
    <x v="1"/>
    <s v=""/>
    <n v="4.727936297279367E-2"/>
    <n v="-0.19674850696748503"/>
    <x v="42"/>
    <n v="6.35"/>
    <n v="1.67"/>
    <m/>
    <x v="2"/>
    <n v="2.7799999999999998E-2"/>
  </r>
  <r>
    <x v="1"/>
    <x v="47"/>
    <e v="#VALUE!"/>
    <e v="#VALUE!"/>
    <e v="#VALUE!"/>
    <e v="#VALUE!"/>
    <e v="#VALUE!"/>
    <m/>
    <x v="1"/>
    <e v="#VALUE!"/>
    <e v="#VALUE!"/>
    <x v="1"/>
    <s v=""/>
    <e v="#VALUE!"/>
    <e v="#VALUE!"/>
    <x v="1"/>
    <n v="5.48"/>
    <n v="1.85"/>
    <s v="N/A"/>
    <x v="0"/>
    <e v="#N/A"/>
  </r>
  <r>
    <x v="1"/>
    <x v="48"/>
    <n v="20.7"/>
    <n v="1.77E-2"/>
    <n v="16244681"/>
    <n v="10711"/>
    <n v="5.0200000000000002E-2"/>
    <n v="2.99"/>
    <x v="43"/>
    <n v="21.63"/>
    <n v="15.25"/>
    <x v="35"/>
    <n v="-0.29295774647887318"/>
    <n v="4.4927536231883947E-2"/>
    <n v="-0.26328502415458932"/>
    <x v="43"/>
    <n v="7.44"/>
    <n v="2.4500000000000002"/>
    <s v="13"/>
    <x v="2"/>
    <n v="0.3024"/>
  </r>
  <r>
    <x v="1"/>
    <x v="49"/>
    <e v="#VALUE!"/>
    <e v="#VALUE!"/>
    <e v="#VALUE!"/>
    <e v="#VALUE!"/>
    <e v="#VALUE!"/>
    <m/>
    <x v="1"/>
    <e v="#VALUE!"/>
    <e v="#VALUE!"/>
    <x v="1"/>
    <s v=""/>
    <e v="#VALUE!"/>
    <e v="#VALUE!"/>
    <x v="1"/>
    <m/>
    <m/>
    <s v="N/A"/>
    <x v="0"/>
    <e v="#N/A"/>
  </r>
  <r>
    <x v="1"/>
    <x v="50"/>
    <n v="42.53"/>
    <n v="2.8299999999999999E-2"/>
    <n v="4900325"/>
    <n v="9293"/>
    <n v="6.3E-2"/>
    <n v="2.6"/>
    <x v="44"/>
    <n v="45.01"/>
    <n v="33.39"/>
    <x v="36"/>
    <n v="-8.0291970802919721E-2"/>
    <n v="5.8311779920056317E-2"/>
    <n v="-0.21490712438278858"/>
    <x v="44"/>
    <n v="5.99"/>
    <n v="2.76"/>
    <s v="16"/>
    <x v="2"/>
    <n v="0.66979999999999995"/>
  </r>
  <r>
    <x v="1"/>
    <x v="51"/>
    <n v="32.57"/>
    <n v="-1.8E-3"/>
    <n v="1914205"/>
    <n v="15568"/>
    <n v="4.5400000000000003E-2"/>
    <n v="3.2"/>
    <x v="45"/>
    <n v="33.58"/>
    <n v="24.47"/>
    <x v="37"/>
    <n v="-0.21588946459412772"/>
    <n v="3.1010132023334247E-2"/>
    <n v="-0.2486951182069389"/>
    <x v="45"/>
    <n v="7.6"/>
    <n v="1.25"/>
    <s v="34"/>
    <x v="0"/>
    <e v="#N/A"/>
  </r>
  <r>
    <x v="1"/>
    <x v="52"/>
    <n v="57.45"/>
    <n v="1.47E-2"/>
    <n v="4843272"/>
    <n v="21414"/>
    <n v="5.5199999999999999E-2"/>
    <n v="4.0599999999999996"/>
    <x v="46"/>
    <n v="75.400000000000006"/>
    <n v="54.59"/>
    <x v="38"/>
    <n v="0.12195121951219501"/>
    <n v="0.31244560487380335"/>
    <n v="-4.9782419495213226E-2"/>
    <x v="46"/>
    <n v="5.34"/>
    <n v="2.14"/>
    <s v="19"/>
    <x v="3"/>
    <n v="8.14E-2"/>
  </r>
  <r>
    <x v="1"/>
    <x v="53"/>
    <n v="80.400000000000006"/>
    <n v="1.7100000000000001E-2"/>
    <n v="5539132"/>
    <n v="32626"/>
    <n v="4.3299999999999998E-2"/>
    <n v="3.63"/>
    <x v="47"/>
    <n v="93.17"/>
    <n v="65.94"/>
    <x v="29"/>
    <n v="-0.15594541910331383"/>
    <n v="0.15883084577114426"/>
    <n v="-0.17985074626865682"/>
    <x v="47"/>
    <n v="7.03"/>
    <n v="2.2400000000000002"/>
    <m/>
    <x v="3"/>
    <n v="0.42709999999999998"/>
  </r>
  <r>
    <x v="2"/>
    <x v="54"/>
    <n v="1.53"/>
    <n v="2.6499999999999999E-2"/>
    <n v="2446"/>
    <n v="14"/>
    <n v="1.3100000000000001E-2"/>
    <n v="-0.05"/>
    <x v="48"/>
    <n v="1.99"/>
    <n v="1.33"/>
    <x v="39"/>
    <n v="1.2203389830508478"/>
    <n v="0.30065359477124187"/>
    <n v="-0.13071895424836599"/>
    <x v="48"/>
    <n v="24.97"/>
    <m/>
    <s v="20"/>
    <x v="0"/>
    <e v="#N/A"/>
  </r>
  <r>
    <x v="2"/>
    <x v="55"/>
    <n v="6.57"/>
    <n v="4.5999999999999999E-3"/>
    <n v="368"/>
    <n v="94"/>
    <n v="7.9100000000000004E-2"/>
    <n v="1.23"/>
    <x v="49"/>
    <n v="7.6898"/>
    <n v="5.43"/>
    <x v="40"/>
    <n v="0.80182232346241467"/>
    <n v="0.1704414003044139"/>
    <n v="-0.17351598173515992"/>
    <x v="49"/>
    <n v="7.44"/>
    <n v="1.75"/>
    <m/>
    <x v="4"/>
    <n v="-0.42049999999999998"/>
  </r>
  <r>
    <x v="2"/>
    <x v="56"/>
    <n v="11.15"/>
    <n v="-4.4999999999999997E-3"/>
    <n v="187525"/>
    <n v="133"/>
    <n v="7.0000000000000007E-2"/>
    <n v="0.82"/>
    <x v="50"/>
    <n v="11.2"/>
    <n v="6.1"/>
    <x v="41"/>
    <n v="-7.5297225891677644E-2"/>
    <n v="4.484304932735439E-3"/>
    <n v="-0.45291479820627811"/>
    <x v="50"/>
    <n v="9.18"/>
    <n v="1.17"/>
    <m/>
    <x v="4"/>
    <s v="NA"/>
  </r>
  <r>
    <x v="2"/>
    <x v="57"/>
    <n v="0"/>
    <e v="#VALUE!"/>
    <n v="0"/>
    <e v="#VALUE!"/>
    <e v="#VALUE!"/>
    <m/>
    <x v="1"/>
    <e v="#VALUE!"/>
    <e v="#VALUE!"/>
    <x v="1"/>
    <s v=""/>
    <e v="#VALUE!"/>
    <e v="#VALUE!"/>
    <x v="1"/>
    <n v="3.77"/>
    <m/>
    <m/>
    <x v="0"/>
    <e v="#N/A"/>
  </r>
  <r>
    <x v="2"/>
    <x v="58"/>
    <n v="5.2510000000000003"/>
    <n v="2.0000000000000001E-4"/>
    <n v="33951"/>
    <n v="410"/>
    <n v="0.1234"/>
    <n v="0.64"/>
    <x v="51"/>
    <n v="5.78"/>
    <n v="4.3407"/>
    <x v="42"/>
    <n v="0.40546697038724355"/>
    <n v="0.10074271567320503"/>
    <n v="-0.17335745572271954"/>
    <x v="51"/>
    <n v="6.85"/>
    <n v="1.83"/>
    <m/>
    <x v="0"/>
    <e v="#N/A"/>
  </r>
  <r>
    <x v="2"/>
    <x v="59"/>
    <n v="9.02"/>
    <n v="-8.8000000000000005E-3"/>
    <n v="1396192"/>
    <n v="297"/>
    <n v="7.0999999999999994E-2"/>
    <n v="1.36"/>
    <x v="52"/>
    <n v="13.881949000000001"/>
    <n v="7.8116880000000002"/>
    <x v="43"/>
    <n v="1.0579710144927534"/>
    <n v="0.53901873614190698"/>
    <n v="-0.13395920177383591"/>
    <x v="52"/>
    <n v="10.1"/>
    <n v="0.91"/>
    <m/>
    <x v="4"/>
    <n v="-0.30470000000000003"/>
  </r>
  <r>
    <x v="2"/>
    <x v="60"/>
    <n v="2.79"/>
    <n v="1.4500000000000001E-2"/>
    <n v="817605"/>
    <n v="285"/>
    <n v="8.5999999999999993E-2"/>
    <n v="0.98"/>
    <x v="53"/>
    <n v="5.8146360000000001"/>
    <n v="2.3001870000000002"/>
    <x v="44"/>
    <n v="0.16216216216216206"/>
    <n v="1.0840989247311827"/>
    <n v="-0.1755602150537634"/>
    <x v="53"/>
    <n v="8.8800000000000008"/>
    <n v="0.81"/>
    <s v="9"/>
    <x v="1"/>
    <n v="-0.5"/>
  </r>
  <r>
    <x v="2"/>
    <x v="61"/>
    <n v="14.69"/>
    <n v="9.5999999999999992E-3"/>
    <n v="848126"/>
    <n v="567"/>
    <n v="7.6200000000000004E-2"/>
    <n v="2.54"/>
    <x v="54"/>
    <n v="20.38"/>
    <n v="13"/>
    <x v="45"/>
    <n v="0.52095808383233555"/>
    <n v="0.38733832539142266"/>
    <n v="-0.11504424778761058"/>
    <x v="54"/>
    <n v="6.21"/>
    <n v="1.7"/>
    <s v="20"/>
    <x v="1"/>
    <n v="-0.25369999999999998"/>
  </r>
  <r>
    <x v="2"/>
    <x v="62"/>
    <n v="10.63"/>
    <n v="1.24E-2"/>
    <n v="1487038"/>
    <n v="609"/>
    <n v="7.5300000000000006E-2"/>
    <n v="-1.25"/>
    <x v="55"/>
    <n v="14.93"/>
    <n v="7.25"/>
    <x v="46"/>
    <n v="0.61587982832618038"/>
    <n v="0.40451552210724362"/>
    <n v="-0.31796801505174044"/>
    <x v="55"/>
    <n v="7.36"/>
    <m/>
    <m/>
    <x v="1"/>
    <s v="NA"/>
  </r>
  <r>
    <x v="2"/>
    <x v="63"/>
    <n v="18.45"/>
    <n v="1.6000000000000001E-3"/>
    <n v="1098829"/>
    <n v="866"/>
    <n v="7.1499999999999994E-2"/>
    <n v="1.62"/>
    <x v="56"/>
    <n v="21.74"/>
    <n v="16.29"/>
    <x v="47"/>
    <n v="0.29999999999999982"/>
    <n v="0.17831978319783204"/>
    <n v="-0.11707317073170731"/>
    <x v="56"/>
    <n v="5.12"/>
    <n v="3.03"/>
    <s v="8"/>
    <x v="1"/>
    <n v="-2.0299999999999999E-2"/>
  </r>
  <r>
    <x v="2"/>
    <x v="64"/>
    <n v="12.3"/>
    <n v="1.23E-2"/>
    <n v="2213434"/>
    <n v="1294"/>
    <n v="5.8500000000000003E-2"/>
    <n v="1.98"/>
    <x v="57"/>
    <n v="12.63"/>
    <n v="9.2899999999999991"/>
    <x v="48"/>
    <n v="0.3448275862068968"/>
    <n v="2.6829268292682951E-2"/>
    <n v="-0.24471544715447169"/>
    <x v="57"/>
    <n v="2.54"/>
    <n v="2.62"/>
    <m/>
    <x v="1"/>
    <n v="-5.6099999999999997E-2"/>
  </r>
  <r>
    <x v="2"/>
    <x v="65"/>
    <n v="37.65"/>
    <n v="0"/>
    <n v="0"/>
    <n v="1351"/>
    <e v="#VALUE!"/>
    <m/>
    <x v="1"/>
    <n v="42.55"/>
    <n v="37.65"/>
    <x v="1"/>
    <s v=""/>
    <n v="0.13014608233731728"/>
    <n v="0"/>
    <x v="1"/>
    <n v="4.67"/>
    <n v="0.9"/>
    <s v="N/A"/>
    <x v="0"/>
    <e v="#N/A"/>
  </r>
  <r>
    <x v="2"/>
    <x v="66"/>
    <n v="28.19"/>
    <n v="1.18E-2"/>
    <n v="252566"/>
    <n v="1713"/>
    <n v="5.6800000000000003E-2"/>
    <n v="2.81"/>
    <x v="58"/>
    <n v="33.81"/>
    <n v="23.68"/>
    <x v="49"/>
    <n v="0.15918367346938789"/>
    <n v="0.19936147570060303"/>
    <n v="-0.1599858105711246"/>
    <x v="58"/>
    <n v="4.2699999999999996"/>
    <n v="4.12"/>
    <s v="8"/>
    <x v="1"/>
    <s v="NA"/>
  </r>
  <r>
    <x v="2"/>
    <x v="67"/>
    <n v="11.28"/>
    <n v="-6.1999999999999998E-3"/>
    <n v="8093850"/>
    <n v="2258"/>
    <n v="4.4299999999999999E-2"/>
    <n v="1"/>
    <x v="59"/>
    <n v="11.52"/>
    <n v="8.6950000000000003"/>
    <x v="50"/>
    <n v="0.18449197860962552"/>
    <n v="2.1276595744680771E-2"/>
    <n v="-0.22916666666666663"/>
    <x v="59"/>
    <n v="3.91"/>
    <n v="3.7"/>
    <s v="14"/>
    <x v="1"/>
    <n v="-7.8700000000000006E-2"/>
  </r>
  <r>
    <x v="2"/>
    <x v="68"/>
    <n v="21.9"/>
    <n v="2.7000000000000001E-3"/>
    <n v="1423573"/>
    <n v="2467"/>
    <n v="5.0200000000000002E-2"/>
    <n v="2.69"/>
    <x v="60"/>
    <n v="23.33"/>
    <n v="16.47"/>
    <x v="1"/>
    <s v=""/>
    <n v="6.5296803652967972E-2"/>
    <n v="-0.24794520547945209"/>
    <x v="60"/>
    <n v="4.0199999999999996"/>
    <n v="3.77"/>
    <m/>
    <x v="1"/>
    <n v="-0.11509999999999999"/>
  </r>
  <r>
    <x v="2"/>
    <x v="69"/>
    <n v="18.07"/>
    <n v="1.6999999999999999E-3"/>
    <n v="2816165"/>
    <n v="3081"/>
    <n v="7.2999999999999995E-2"/>
    <n v="2.27"/>
    <x v="61"/>
    <n v="19.75"/>
    <n v="15.65"/>
    <x v="51"/>
    <n v="0.73809523809523792"/>
    <n v="9.2971776425013752E-2"/>
    <n v="-0.133923630326508"/>
    <x v="61"/>
    <n v="5.0999999999999996"/>
    <n v="4.04"/>
    <m/>
    <x v="2"/>
    <n v="-0.1416"/>
  </r>
  <r>
    <x v="2"/>
    <x v="70"/>
    <n v="14.41"/>
    <n v="6.3E-3"/>
    <n v="4268105"/>
    <n v="3240"/>
    <n v="0.15820000000000001"/>
    <n v="1.66"/>
    <x v="62"/>
    <n v="15.491199999999999"/>
    <n v="12.54"/>
    <x v="52"/>
    <n v="2.5155555555555558"/>
    <n v="7.5031228313670928E-2"/>
    <n v="-0.12977099236641232"/>
    <x v="62"/>
    <n v="2.63"/>
    <n v="3.94"/>
    <s v="6"/>
    <x v="2"/>
    <n v="-0.15709999999999999"/>
  </r>
  <r>
    <x v="2"/>
    <x v="71"/>
    <n v="32.06"/>
    <n v="0"/>
    <e v="#VALUE!"/>
    <n v="3539"/>
    <n v="0"/>
    <n v="1.28"/>
    <x v="63"/>
    <n v="36.130000000000003"/>
    <n v="0"/>
    <x v="53"/>
    <n v="-1"/>
    <n v="0.12694946974422949"/>
    <n v="-1"/>
    <x v="63"/>
    <n v="-11.22"/>
    <n v="5.12"/>
    <s v="N/A"/>
    <x v="0"/>
    <e v="#N/A"/>
  </r>
  <r>
    <x v="2"/>
    <x v="72"/>
    <n v="16.18"/>
    <n v="4.3E-3"/>
    <n v="2271670"/>
    <n v="3622"/>
    <n v="7.4200000000000002E-2"/>
    <n v="1.7"/>
    <x v="64"/>
    <n v="16.899999999999999"/>
    <n v="13.81"/>
    <x v="54"/>
    <n v="0.15937500000000004"/>
    <n v="4.4499381953028383E-2"/>
    <n v="-0.14647713226205183"/>
    <x v="64"/>
    <n v="3.06"/>
    <n v="4.9400000000000004"/>
    <m/>
    <x v="2"/>
    <n v="-7.9299999999999995E-2"/>
  </r>
  <r>
    <x v="2"/>
    <x v="73"/>
    <n v="27.13"/>
    <n v="-9.1000000000000004E-3"/>
    <n v="3750684"/>
    <n v="3544"/>
    <n v="5.6000000000000001E-2"/>
    <n v="1.4"/>
    <x v="65"/>
    <n v="34.35"/>
    <n v="24.51"/>
    <x v="15"/>
    <n v="1.1960784313725492"/>
    <n v="0.26612605971249548"/>
    <n v="-9.6572060449686581E-2"/>
    <x v="65"/>
    <n v="4.09"/>
    <n v="3.68"/>
    <s v="8"/>
    <x v="2"/>
    <n v="-0.17449999999999999"/>
  </r>
  <r>
    <x v="2"/>
    <x v="74"/>
    <n v="24.8"/>
    <n v="-8.0000000000000004E-4"/>
    <n v="733989"/>
    <n v="4078"/>
    <n v="8.7099999999999997E-2"/>
    <n v="3.93"/>
    <x v="66"/>
    <n v="29.43"/>
    <n v="22.47"/>
    <x v="55"/>
    <n v="0.19478737997256501"/>
    <n v="0.18669354838709662"/>
    <n v="-9.3951612903225845E-2"/>
    <x v="66"/>
    <n v="6.61"/>
    <n v="2.5"/>
    <s v="23"/>
    <x v="0"/>
    <e v="#N/A"/>
  </r>
  <r>
    <x v="2"/>
    <x v="75"/>
    <n v="87.38"/>
    <n v="5.7999999999999996E-3"/>
    <n v="730654"/>
    <n v="4797"/>
    <n v="4.1200000000000001E-2"/>
    <n v="8.11"/>
    <x v="67"/>
    <n v="91.57"/>
    <n v="64.45"/>
    <x v="52"/>
    <n v="-8.4444444444444433E-2"/>
    <n v="4.7951476310368557E-2"/>
    <n v="-0.26241702906843667"/>
    <x v="67"/>
    <n v="4.59"/>
    <n v="2.5499999999999998"/>
    <m/>
    <x v="2"/>
    <n v="-2E-3"/>
  </r>
  <r>
    <x v="2"/>
    <x v="76"/>
    <n v="26.05"/>
    <n v="7.7000000000000002E-3"/>
    <n v="5543114"/>
    <n v="6236"/>
    <n v="8.4500000000000006E-2"/>
    <n v="2.74"/>
    <x v="68"/>
    <n v="33.020000000000003"/>
    <n v="21.68"/>
    <x v="56"/>
    <n v="0.38752052545155991"/>
    <n v="0.26756238003838773"/>
    <n v="-0.16775431861804224"/>
    <x v="68"/>
    <n v="4.3"/>
    <n v="3.73"/>
    <m/>
    <x v="2"/>
    <n v="-0.2213"/>
  </r>
  <r>
    <x v="2"/>
    <x v="77"/>
    <n v="30.56"/>
    <n v="-5.8999999999999999E-3"/>
    <n v="1664527"/>
    <n v="9581"/>
    <n v="6.1499999999999999E-2"/>
    <n v="7.12"/>
    <x v="69"/>
    <n v="33.299999999999997"/>
    <n v="25.5"/>
    <x v="57"/>
    <n v="0.12226277372262762"/>
    <n v="8.9659685863874294E-2"/>
    <n v="-0.16557591623036649"/>
    <x v="69"/>
    <n v="6.03"/>
    <n v="2.14"/>
    <m/>
    <x v="1"/>
    <n v="-4.1399999999999999E-2"/>
  </r>
  <r>
    <x v="2"/>
    <x v="78"/>
    <n v="18.71"/>
    <n v="3.8E-3"/>
    <n v="14734622"/>
    <n v="13418"/>
    <n v="4.2799999999999998E-2"/>
    <n v="2.8"/>
    <x v="70"/>
    <n v="20.344999999999999"/>
    <n v="15.51"/>
    <x v="58"/>
    <n v="0.38511326860841422"/>
    <n v="8.738642437199351E-2"/>
    <n v="-0.17103153393907011"/>
    <x v="70"/>
    <n v="2.17"/>
    <n v="6.51"/>
    <s v="15"/>
    <x v="3"/>
    <n v="-0.17460000000000001"/>
  </r>
  <r>
    <x v="3"/>
    <x v="79"/>
    <e v="#VALUE!"/>
    <e v="#VALUE!"/>
    <e v="#VALUE!"/>
    <e v="#VALUE!"/>
    <e v="#VALUE!"/>
    <m/>
    <x v="1"/>
    <e v="#VALUE!"/>
    <e v="#VALUE!"/>
    <x v="1"/>
    <s v=""/>
    <e v="#VALUE!"/>
    <e v="#VALUE!"/>
    <x v="1"/>
    <n v="3.78"/>
    <n v="0.92"/>
    <m/>
    <x v="0"/>
    <e v="#N/A"/>
  </r>
  <r>
    <x v="3"/>
    <x v="80"/>
    <n v="18.600000000000001"/>
    <n v="3.2000000000000002E-3"/>
    <n v="339203"/>
    <n v="249"/>
    <n v="8.0600000000000005E-2"/>
    <n v="2.6"/>
    <x v="71"/>
    <n v="20"/>
    <n v="11.78"/>
    <x v="59"/>
    <n v="-6.4965197215777204E-2"/>
    <n v="7.5268817204301008E-2"/>
    <n v="-0.3666666666666667"/>
    <x v="71"/>
    <n v="8.07"/>
    <n v="0.25"/>
    <m/>
    <x v="4"/>
    <n v="-1.38E-2"/>
  </r>
  <r>
    <x v="3"/>
    <x v="81"/>
    <n v="14.01"/>
    <n v="6.9999999999999999E-4"/>
    <n v="19174"/>
    <n v="902"/>
    <n v="5.4199999999999998E-2"/>
    <n v="1.55"/>
    <x v="72"/>
    <n v="14.27"/>
    <n v="11"/>
    <x v="60"/>
    <n v="-9.1407678244972423E-3"/>
    <n v="1.8558172733761591E-2"/>
    <n v="-0.21484653818700927"/>
    <x v="72"/>
    <n v="3.31"/>
    <n v="3.8"/>
    <m/>
    <x v="0"/>
    <e v="#N/A"/>
  </r>
  <r>
    <x v="3"/>
    <x v="82"/>
    <n v="70.97"/>
    <n v="-3.85E-2"/>
    <n v="98442"/>
    <n v="841"/>
    <n v="5.6399999999999999E-2"/>
    <n v="1.76"/>
    <x v="73"/>
    <n v="139.53"/>
    <n v="42.55"/>
    <x v="1"/>
    <s v=""/>
    <n v="0.96604198957305898"/>
    <n v="-0.40045089474425821"/>
    <x v="73"/>
    <n v="5.04"/>
    <n v="2.5299999999999998"/>
    <m/>
    <x v="1"/>
    <n v="1.1867000000000001"/>
  </r>
  <r>
    <x v="3"/>
    <x v="83"/>
    <n v="9.3820999999999994"/>
    <n v="1.8599999999999998E-2"/>
    <n v="10057"/>
    <n v="1284"/>
    <n v="5.7599999999999998E-2"/>
    <n v="0.43"/>
    <x v="74"/>
    <n v="10.068099999999999"/>
    <n v="6.7329999999999997"/>
    <x v="61"/>
    <n v="-0.24804177545691908"/>
    <n v="7.3117958665970262E-2"/>
    <n v="-0.28235682842860343"/>
    <x v="74"/>
    <n v="-6.42"/>
    <m/>
    <m/>
    <x v="0"/>
    <e v="#N/A"/>
  </r>
  <r>
    <x v="3"/>
    <x v="84"/>
    <n v="10.06348"/>
    <n v="8.0000000000000004E-4"/>
    <n v="13076"/>
    <n v="1348"/>
    <n v="6.9599999999999995E-2"/>
    <n v="1.1399999999999999"/>
    <x v="75"/>
    <n v="10.543100000000001"/>
    <n v="6.9443999999999999"/>
    <x v="62"/>
    <n v="-0.10193548387096785"/>
    <n v="4.7659457762126101E-2"/>
    <n v="-0.3099404977204705"/>
    <x v="75"/>
    <n v="2.36"/>
    <n v="2.57"/>
    <m/>
    <x v="0"/>
    <e v="#N/A"/>
  </r>
  <r>
    <x v="3"/>
    <x v="85"/>
    <n v="21.32"/>
    <n v="8.0000000000000002E-3"/>
    <n v="2394899"/>
    <n v="1390"/>
    <n v="6.1899999999999997E-2"/>
    <n v="1.62"/>
    <x v="76"/>
    <n v="23.16"/>
    <n v="18.03"/>
    <x v="63"/>
    <n v="0.35448577680525162"/>
    <n v="8.6303939962476539E-2"/>
    <n v="-0.15431519699812379"/>
    <x v="76"/>
    <n v="7.88"/>
    <n v="1.93"/>
    <m/>
    <x v="1"/>
    <n v="-0.26719999999999999"/>
  </r>
  <r>
    <x v="3"/>
    <x v="86"/>
    <n v="14.69"/>
    <n v="6.1999999999999998E-3"/>
    <n v="801539"/>
    <n v="1425"/>
    <n v="4.6300000000000001E-2"/>
    <n v="0.68"/>
    <x v="77"/>
    <n v="15.5"/>
    <n v="11.88"/>
    <x v="64"/>
    <n v="-0.20854700854700858"/>
    <n v="5.5139550714772056E-2"/>
    <n v="-0.19128658951667799"/>
    <x v="77"/>
    <n v="9.44"/>
    <n v="2.0299999999999998"/>
    <s v="31"/>
    <x v="1"/>
    <n v="-8.2000000000000003E-2"/>
  </r>
  <r>
    <x v="3"/>
    <x v="87"/>
    <n v="32.42"/>
    <n v="8.6999999999999994E-3"/>
    <n v="811443"/>
    <n v="2130"/>
    <n v="4.1300000000000003E-2"/>
    <n v="1.07"/>
    <x v="78"/>
    <n v="32.61"/>
    <n v="18.824999999999999"/>
    <x v="65"/>
    <n v="-0.27160493827160492"/>
    <n v="5.8605798889572736E-3"/>
    <n v="-0.4193399136335596"/>
    <x v="78"/>
    <m/>
    <m/>
    <m/>
    <x v="0"/>
    <e v="#N/A"/>
  </r>
  <r>
    <x v="3"/>
    <x v="88"/>
    <n v="50.86"/>
    <n v="-1E-3"/>
    <n v="11822"/>
    <n v="2749"/>
    <n v="5.7099999999999998E-2"/>
    <m/>
    <x v="1"/>
    <n v="52.5"/>
    <n v="36.43"/>
    <x v="1"/>
    <s v=""/>
    <n v="3.2245379473063274E-2"/>
    <n v="-0.28372001572945338"/>
    <x v="1"/>
    <m/>
    <m/>
    <m/>
    <x v="0"/>
    <e v="#N/A"/>
  </r>
  <r>
    <x v="3"/>
    <x v="89"/>
    <n v="53.22"/>
    <n v="7.4000000000000003E-3"/>
    <n v="774482"/>
    <n v="3566"/>
    <n v="2.0299999999999999E-2"/>
    <n v="1.59"/>
    <x v="79"/>
    <n v="58.204999999999998"/>
    <n v="33.520000000000003"/>
    <x v="66"/>
    <n v="-0.24253731343283591"/>
    <n v="9.3667794062382459E-2"/>
    <n v="-0.37016159338594501"/>
    <x v="79"/>
    <n v="4.41"/>
    <n v="3.36"/>
    <s v="8"/>
    <x v="2"/>
    <n v="0.29709999999999998"/>
  </r>
  <r>
    <x v="3"/>
    <x v="90"/>
    <n v="31.4"/>
    <n v="6.4000000000000003E-3"/>
    <n v="4618928"/>
    <n v="4175"/>
    <n v="4.5499999999999999E-2"/>
    <n v="2.25"/>
    <x v="80"/>
    <n v="31.66"/>
    <n v="23.2441"/>
    <x v="57"/>
    <n v="-0.16970802919708039"/>
    <n v="8.2802547770701729E-3"/>
    <n v="-0.2597420382165605"/>
    <x v="80"/>
    <n v="4.6900000000000004"/>
    <n v="2.17"/>
    <m/>
    <x v="2"/>
    <n v="4.5499999999999999E-2"/>
  </r>
  <r>
    <x v="3"/>
    <x v="91"/>
    <n v="45.09"/>
    <n v="4.1999999999999997E-3"/>
    <n v="980692"/>
    <n v="5001"/>
    <n v="1.6400000000000001E-2"/>
    <n v="1.34"/>
    <x v="81"/>
    <n v="48.8"/>
    <n v="28.17"/>
    <x v="67"/>
    <n v="-0.23720930232558124"/>
    <n v="8.2279884675094062E-2"/>
    <n v="-0.37524950099800403"/>
    <x v="81"/>
    <n v="4.05"/>
    <n v="2.79"/>
    <m/>
    <x v="2"/>
    <n v="0.37530000000000002"/>
  </r>
  <r>
    <x v="3"/>
    <x v="92"/>
    <n v="133.21"/>
    <n v="1.11E-2"/>
    <n v="691503"/>
    <n v="5117"/>
    <n v="2.2499999999999999E-2"/>
    <n v="5.2"/>
    <x v="82"/>
    <n v="138.15"/>
    <n v="87.69"/>
    <x v="68"/>
    <n v="-0.40633245382585759"/>
    <n v="3.7084302980256778E-2"/>
    <n v="-0.34171608738082737"/>
    <x v="82"/>
    <n v="4.6399999999999997"/>
    <n v="3.28"/>
    <s v="34"/>
    <x v="2"/>
    <n v="0.2049"/>
  </r>
  <r>
    <x v="3"/>
    <x v="93"/>
    <n v="41.12"/>
    <n v="4.5999999999999999E-3"/>
    <n v="1310383"/>
    <n v="5220"/>
    <n v="2.24E-2"/>
    <n v="1.94"/>
    <x v="83"/>
    <n v="43.24"/>
    <n v="27.3"/>
    <x v="69"/>
    <n v="-0.11811023622047245"/>
    <n v="5.1556420233463074E-2"/>
    <n v="-0.33608949416342404"/>
    <x v="83"/>
    <n v="4.0599999999999996"/>
    <n v="3.26"/>
    <s v="7"/>
    <x v="2"/>
    <n v="9.6000000000000002E-2"/>
  </r>
  <r>
    <x v="3"/>
    <x v="94"/>
    <n v="34.31"/>
    <n v="7.0000000000000001E-3"/>
    <n v="1942415"/>
    <n v="6579"/>
    <n v="2.3300000000000001E-2"/>
    <n v="0.98"/>
    <x v="84"/>
    <n v="40.42"/>
    <n v="24.27"/>
    <x v="1"/>
    <s v=""/>
    <n v="0.17808219178082196"/>
    <n v="-0.29262605654328189"/>
    <x v="84"/>
    <n v="7.12"/>
    <n v="1.99"/>
    <m/>
    <x v="2"/>
    <n v="0.1845"/>
  </r>
  <r>
    <x v="3"/>
    <x v="95"/>
    <n v="34.24"/>
    <n v="-1.1999999999999999E-3"/>
    <n v="4280472"/>
    <n v="12586"/>
    <n v="2.75E-2"/>
    <n v="1.37"/>
    <x v="85"/>
    <n v="36.04"/>
    <n v="24.664999999999999"/>
    <x v="70"/>
    <n v="-0.30379746835443033"/>
    <n v="5.2570093457943834E-2"/>
    <n v="-0.2796436915887851"/>
    <x v="85"/>
    <n v="3.84"/>
    <n v="2.66"/>
    <s v="31"/>
    <x v="2"/>
    <n v="0.1168"/>
  </r>
  <r>
    <x v="3"/>
    <x v="96"/>
    <n v="88.03"/>
    <n v="8.2000000000000007E-3"/>
    <n v="5370183"/>
    <n v="55615"/>
    <n v="2.41E-2"/>
    <n v="4.6100000000000003"/>
    <x v="86"/>
    <n v="92.8"/>
    <n v="55.21"/>
    <x v="71"/>
    <n v="-0.24922118380062297"/>
    <n v="5.4186072929683027E-2"/>
    <n v="-0.37282744518914002"/>
    <x v="86"/>
    <n v="3.64"/>
    <n v="3.68"/>
    <s v="21"/>
    <x v="3"/>
    <n v="0.1928"/>
  </r>
  <r>
    <x v="4"/>
    <x v="97"/>
    <n v="8.0963999999999992"/>
    <n v="0"/>
    <n v="0"/>
    <n v="193"/>
    <n v="0.1019"/>
    <n v="0.66"/>
    <x v="87"/>
    <n v="8.5"/>
    <n v="7.5"/>
    <x v="1"/>
    <s v=""/>
    <n v="4.9849315745269518E-2"/>
    <n v="-7.3662368460056249E-2"/>
    <x v="87"/>
    <n v="14.08"/>
    <n v="2.12"/>
    <m/>
    <x v="0"/>
    <e v="#N/A"/>
  </r>
  <r>
    <x v="4"/>
    <x v="98"/>
    <n v="14.18"/>
    <n v="0"/>
    <e v="#VALUE!"/>
    <n v="238"/>
    <n v="0"/>
    <n v="-0.92"/>
    <x v="88"/>
    <n v="74"/>
    <n v="0"/>
    <x v="1"/>
    <s v=""/>
    <n v="4.2186177715091677"/>
    <n v="-1"/>
    <x v="63"/>
    <n v="55.25"/>
    <n v="0.46"/>
    <m/>
    <x v="0"/>
    <e v="#N/A"/>
  </r>
  <r>
    <x v="4"/>
    <x v="99"/>
    <n v="5.52"/>
    <n v="0"/>
    <n v="0"/>
    <n v="488"/>
    <n v="0.1076"/>
    <n v="0.56999999999999995"/>
    <x v="89"/>
    <n v="5.52"/>
    <n v="4.9352"/>
    <x v="72"/>
    <n v="0.1434643995749203"/>
    <n v="0"/>
    <n v="-0.1059420289855072"/>
    <x v="88"/>
    <n v="8.16"/>
    <n v="2.87"/>
    <m/>
    <x v="0"/>
    <e v="#N/A"/>
  </r>
  <r>
    <x v="4"/>
    <x v="100"/>
    <n v="4.4000000000000004"/>
    <n v="0"/>
    <n v="15"/>
    <n v="299"/>
    <n v="9.0800000000000006E-2"/>
    <n v="0.62"/>
    <x v="90"/>
    <n v="5.2389999999999999"/>
    <n v="4.3239999999999998"/>
    <x v="1"/>
    <s v=""/>
    <n v="0.19068181818181795"/>
    <n v="-1.7272727272727439E-2"/>
    <x v="89"/>
    <n v="13.16"/>
    <n v="2.25"/>
    <m/>
    <x v="0"/>
    <e v="#N/A"/>
  </r>
  <r>
    <x v="4"/>
    <x v="101"/>
    <n v="13.17"/>
    <n v="2.0899999999999998E-2"/>
    <n v="2390490"/>
    <n v="718"/>
    <n v="7.1400000000000005E-2"/>
    <n v="1.29"/>
    <x v="91"/>
    <n v="14.5"/>
    <n v="9.73"/>
    <x v="73"/>
    <n v="-3.382949932340984E-2"/>
    <n v="0.1009870918754745"/>
    <n v="-0.26119969627942285"/>
    <x v="90"/>
    <n v="7.56"/>
    <n v="1.1100000000000001"/>
    <m/>
    <x v="1"/>
    <n v="-0.13239999999999999"/>
  </r>
  <r>
    <x v="4"/>
    <x v="102"/>
    <n v="8.52"/>
    <n v="-4.7000000000000002E-3"/>
    <n v="1167346"/>
    <n v="914"/>
    <n v="4.2299999999999997E-2"/>
    <n v="0.99"/>
    <x v="92"/>
    <n v="8.9700000000000006"/>
    <n v="5.87"/>
    <x v="74"/>
    <n v="-0.33280757097791802"/>
    <n v="5.2816901408450745E-2"/>
    <n v="-0.31103286384976525"/>
    <x v="91"/>
    <n v="7.16"/>
    <n v="1.18"/>
    <s v="14"/>
    <x v="1"/>
    <n v="-0.1067"/>
  </r>
  <r>
    <x v="4"/>
    <x v="103"/>
    <n v="14.44"/>
    <n v="-4.1000000000000003E-3"/>
    <n v="500767"/>
    <n v="211"/>
    <n v="2.0799999999999999E-2"/>
    <n v="8.4700000000000006"/>
    <x v="93"/>
    <n v="69.309299999999993"/>
    <n v="13.67"/>
    <x v="75"/>
    <n v="-0.12605042016806733"/>
    <n v="3.799813019390581"/>
    <n v="-5.332409972299168E-2"/>
    <x v="92"/>
    <n v="3.14"/>
    <m/>
    <m/>
    <x v="1"/>
    <s v="NA"/>
  </r>
  <r>
    <x v="4"/>
    <x v="104"/>
    <n v="17.010000000000002"/>
    <n v="5.9999999999999995E-4"/>
    <n v="786291"/>
    <n v="855"/>
    <n v="3.5299999999999998E-2"/>
    <n v="4.3499999999999996"/>
    <x v="94"/>
    <n v="18.440000000000001"/>
    <n v="12.5"/>
    <x v="76"/>
    <n v="-0.20135746606334848"/>
    <n v="8.4068195179306304E-2"/>
    <n v="-0.26513815402704299"/>
    <x v="93"/>
    <n v="16.79"/>
    <m/>
    <m/>
    <x v="1"/>
    <s v="NA"/>
  </r>
  <r>
    <x v="4"/>
    <x v="105"/>
    <n v="23.228000000000002"/>
    <n v="0"/>
    <n v="6468"/>
    <n v="1306"/>
    <n v="4.2999999999999997E-2"/>
    <n v="2.12"/>
    <x v="95"/>
    <n v="23.382899999999999"/>
    <n v="16.170100000000001"/>
    <x v="77"/>
    <n v="-0.43421052631578949"/>
    <n v="6.6686757361804627E-3"/>
    <n v="-0.30385310831754775"/>
    <x v="94"/>
    <n v="4.54"/>
    <n v="1.97"/>
    <s v="5"/>
    <x v="0"/>
    <e v="#N/A"/>
  </r>
  <r>
    <x v="4"/>
    <x v="106"/>
    <n v="23.4"/>
    <n v="9.4999999999999998E-3"/>
    <n v="2037338"/>
    <n v="1735"/>
    <n v="4.4400000000000002E-2"/>
    <n v="1.33"/>
    <x v="96"/>
    <n v="23.44"/>
    <n v="15.1638"/>
    <x v="78"/>
    <n v="-6.5263157894736801E-2"/>
    <n v="1.7094017094019254E-3"/>
    <n v="-0.35197435897435891"/>
    <x v="95"/>
    <n v="7.04"/>
    <n v="1.0900000000000001"/>
    <m/>
    <x v="1"/>
    <n v="0.17419999999999999"/>
  </r>
  <r>
    <x v="4"/>
    <x v="107"/>
    <n v="31.835000000000001"/>
    <n v="3.0000000000000001E-3"/>
    <n v="1291958"/>
    <n v="1535"/>
    <n v="6.9099999999999995E-2"/>
    <n v="-8.27"/>
    <x v="97"/>
    <n v="35.619999999999997"/>
    <n v="23.36"/>
    <x v="79"/>
    <n v="-8.2337317397078502E-2"/>
    <n v="0.11889429872781521"/>
    <n v="-0.26621642845924298"/>
    <x v="96"/>
    <n v="16.510000000000002"/>
    <n v="1.08"/>
    <m/>
    <x v="1"/>
    <n v="-0.31819999999999998"/>
  </r>
  <r>
    <x v="4"/>
    <x v="108"/>
    <n v="28.88"/>
    <n v="0"/>
    <n v="0"/>
    <n v="1603"/>
    <n v="2.4899999999999999E-2"/>
    <n v="1.61"/>
    <x v="98"/>
    <n v="30.09"/>
    <n v="19.59"/>
    <x v="80"/>
    <n v="-0.32152588555858319"/>
    <n v="4.1897506925207884E-2"/>
    <n v="-0.32167590027700832"/>
    <x v="97"/>
    <n v="10.93"/>
    <m/>
    <s v="4"/>
    <x v="1"/>
    <s v="NA"/>
  </r>
  <r>
    <x v="4"/>
    <x v="109"/>
    <n v="22.69"/>
    <n v="8.6699999999999999E-2"/>
    <n v="2955088"/>
    <n v="2055"/>
    <n v="3.5299999999999998E-2"/>
    <n v="4.92"/>
    <x v="99"/>
    <n v="24.88"/>
    <n v="18.739999999999998"/>
    <x v="81"/>
    <n v="-0.31984585741811178"/>
    <n v="9.6518289995592754E-2"/>
    <n v="-0.17408550022036151"/>
    <x v="98"/>
    <n v="12.79"/>
    <n v="0.42"/>
    <s v="24"/>
    <x v="1"/>
    <n v="-0.2697"/>
  </r>
  <r>
    <x v="4"/>
    <x v="110"/>
    <n v="20.56"/>
    <n v="3.3999999999999998E-3"/>
    <n v="850415"/>
    <n v="2403"/>
    <n v="4.0899999999999999E-2"/>
    <n v="1.44"/>
    <x v="100"/>
    <n v="23.21"/>
    <n v="18.079999999999998"/>
    <x v="1"/>
    <s v=""/>
    <n v="0.1288910505836578"/>
    <n v="-0.12062256809338523"/>
    <x v="99"/>
    <n v="3.6"/>
    <n v="1.33"/>
    <m/>
    <x v="2"/>
    <n v="-0.26619999999999999"/>
  </r>
  <r>
    <x v="4"/>
    <x v="111"/>
    <n v="22.15"/>
    <n v="1.3299999999999999E-2"/>
    <n v="1255232"/>
    <n v="2786"/>
    <n v="3.7900000000000003E-2"/>
    <n v="-0.86"/>
    <x v="101"/>
    <n v="22.58"/>
    <n v="16.434999999999999"/>
    <x v="1"/>
    <s v=""/>
    <n v="1.9413092550790045E-2"/>
    <n v="-0.25801354401805865"/>
    <x v="100"/>
    <n v="6.1"/>
    <n v="1.39"/>
    <s v="9"/>
    <x v="2"/>
    <n v="-0.1706"/>
  </r>
  <r>
    <x v="4"/>
    <x v="112"/>
    <n v="15.67"/>
    <n v="1.4200000000000001E-2"/>
    <n v="2762638"/>
    <n v="2761"/>
    <n v="4.8500000000000001E-2"/>
    <n v="1.57"/>
    <x v="102"/>
    <n v="16.18"/>
    <n v="12.32"/>
    <x v="82"/>
    <n v="7.3008849557522293E-2"/>
    <n v="3.2546266751754871E-2"/>
    <n v="-0.21378430121250791"/>
    <x v="101"/>
    <n v="6.75"/>
    <n v="1.31"/>
    <s v="26"/>
    <x v="2"/>
    <n v="-0.19550000000000001"/>
  </r>
  <r>
    <x v="4"/>
    <x v="113"/>
    <n v="29.51"/>
    <n v="2.3900000000000001E-2"/>
    <n v="2348377"/>
    <n v="3307"/>
    <n v="3.73E-2"/>
    <n v="2.81"/>
    <x v="103"/>
    <n v="30.274999999999999"/>
    <n v="20.035"/>
    <x v="83"/>
    <n v="-0.11401425178147262"/>
    <n v="2.5923415791257121E-2"/>
    <n v="-0.32107760081328363"/>
    <x v="102"/>
    <n v="2.76"/>
    <n v="2.23"/>
    <s v="27"/>
    <x v="2"/>
    <n v="-0.10050000000000001"/>
  </r>
  <r>
    <x v="4"/>
    <x v="114"/>
    <n v="13.81"/>
    <n v="2.8999999999999998E-3"/>
    <n v="2095814"/>
    <n v="3141"/>
    <n v="2.9000000000000001E-2"/>
    <n v="1.29"/>
    <x v="104"/>
    <n v="15.11"/>
    <n v="12.18"/>
    <x v="84"/>
    <n v="0.20331950207468896"/>
    <n v="9.413468501086153E-2"/>
    <n v="-0.11803041274438819"/>
    <x v="103"/>
    <n v="9.1300000000000008"/>
    <n v="1.18"/>
    <m/>
    <x v="2"/>
    <n v="-0.37140000000000001"/>
  </r>
  <r>
    <x v="4"/>
    <x v="115"/>
    <n v="32.4"/>
    <n v="1.2500000000000001E-2"/>
    <n v="838739"/>
    <n v="3950"/>
    <e v="#VALUE!"/>
    <n v="4.26"/>
    <x v="105"/>
    <n v="34.950000000000003"/>
    <n v="28.981999999999999"/>
    <x v="85"/>
    <s v=""/>
    <n v="7.8703703703703942E-2"/>
    <n v="-0.10549382716049382"/>
    <x v="1"/>
    <n v="0.03"/>
    <n v="1.3"/>
    <m/>
    <x v="2"/>
    <n v="1.7000000000000001E-2"/>
  </r>
  <r>
    <x v="4"/>
    <x v="116"/>
    <n v="41.03"/>
    <n v="1.7399999999999999E-2"/>
    <n v="2875975"/>
    <n v="6022"/>
    <n v="2.8299999999999999E-2"/>
    <n v="2.2599999999999998"/>
    <x v="106"/>
    <n v="41.15"/>
    <n v="30.12"/>
    <x v="86"/>
    <n v="-0.20728291316526615"/>
    <n v="2.924689251766921E-3"/>
    <n v="-0.26590299780648308"/>
    <x v="104"/>
    <n v="11.38"/>
    <n v="2.9"/>
    <s v="34"/>
    <x v="2"/>
    <n v="3.32E-2"/>
  </r>
  <r>
    <x v="4"/>
    <x v="117"/>
    <n v="38.173200000000001"/>
    <n v="0"/>
    <n v="2983"/>
    <n v="4689"/>
    <n v="4.1799999999999997E-2"/>
    <n v="4.25"/>
    <x v="107"/>
    <n v="41.054299999999998"/>
    <n v="32.4298"/>
    <x v="87"/>
    <n v="0"/>
    <n v="7.5474416606414962E-2"/>
    <n v="-0.15045634109794304"/>
    <x v="105"/>
    <n v="4.54"/>
    <n v="4.93"/>
    <m/>
    <x v="0"/>
    <e v="#N/A"/>
  </r>
  <r>
    <x v="4"/>
    <x v="118"/>
    <n v="47.68"/>
    <n v="7.4000000000000003E-3"/>
    <n v="1052648"/>
    <n v="4946"/>
    <n v="3.9800000000000002E-2"/>
    <n v="3.62"/>
    <x v="108"/>
    <n v="48.74"/>
    <n v="37.090000000000003"/>
    <x v="88"/>
    <n v="-0.10360360360360354"/>
    <n v="2.2231543624161132E-2"/>
    <n v="-0.22210570469798652"/>
    <x v="106"/>
    <n v="4.46"/>
    <n v="2.68"/>
    <s v="24"/>
    <x v="2"/>
    <n v="-5.7799999999999997E-2"/>
  </r>
  <r>
    <x v="4"/>
    <x v="119"/>
    <n v="36.520000000000003"/>
    <n v="1.1599999999999999E-2"/>
    <n v="1688176"/>
    <n v="5659"/>
    <n v="2.7400000000000001E-2"/>
    <n v="1.83"/>
    <x v="109"/>
    <n v="36.85"/>
    <n v="27.12"/>
    <x v="1"/>
    <s v=""/>
    <n v="9.0361445783131433E-3"/>
    <n v="-0.25739320920043818"/>
    <x v="107"/>
    <n v="7.7"/>
    <n v="1.52"/>
    <m/>
    <x v="2"/>
    <n v="-0.22789999999999999"/>
  </r>
  <r>
    <x v="4"/>
    <x v="120"/>
    <n v="39.770000000000003"/>
    <n v="-1.2999999999999999E-3"/>
    <n v="2363684"/>
    <n v="5334"/>
    <n v="2.2599999999999999E-2"/>
    <n v="2.19"/>
    <x v="110"/>
    <n v="43.21"/>
    <n v="33.299999999999997"/>
    <x v="89"/>
    <n v="4.629629629629628E-2"/>
    <n v="8.6497359818958897E-2"/>
    <n v="-0.1626854412874027"/>
    <x v="108"/>
    <n v="7.3"/>
    <n v="1.1000000000000001"/>
    <m/>
    <x v="2"/>
    <n v="-5.3900000000000003E-2"/>
  </r>
  <r>
    <x v="4"/>
    <x v="121"/>
    <n v="43.32"/>
    <n v="2.0000000000000001E-4"/>
    <n v="1847914"/>
    <n v="7596"/>
    <n v="2.5899999999999999E-2"/>
    <n v="2.5499999999999998"/>
    <x v="111"/>
    <n v="45.08"/>
    <n v="32.32"/>
    <x v="17"/>
    <n v="-1.8939393939393923E-2"/>
    <n v="4.062788550323182E-2"/>
    <n v="-0.25392428439519854"/>
    <x v="109"/>
    <n v="7.07"/>
    <n v="2.0699999999999998"/>
    <s v="12"/>
    <x v="2"/>
    <n v="-5.2499999999999998E-2"/>
  </r>
  <r>
    <x v="4"/>
    <x v="122"/>
    <n v="90.77"/>
    <n v="2.7000000000000001E-3"/>
    <n v="1598615"/>
    <n v="7272"/>
    <n v="3.9E-2"/>
    <n v="6.31"/>
    <x v="112"/>
    <n v="93.91"/>
    <n v="75.454999999999998"/>
    <x v="90"/>
    <n v="0.97969543147208138"/>
    <n v="3.4592927178583199E-2"/>
    <n v="-0.16872314641401343"/>
    <x v="110"/>
    <n v="5.51"/>
    <n v="2.12"/>
    <s v="21"/>
    <x v="2"/>
    <n v="-0.26600000000000001"/>
  </r>
  <r>
    <x v="4"/>
    <x v="123"/>
    <n v="82.77"/>
    <n v="3.3999999999999998E-3"/>
    <n v="2863609"/>
    <n v="8775"/>
    <n v="2.3400000000000001E-2"/>
    <n v="5.4"/>
    <x v="113"/>
    <n v="85.29"/>
    <n v="59.05"/>
    <x v="91"/>
    <n v="-8.9494163424124529E-2"/>
    <n v="3.0445813700616275E-2"/>
    <n v="-0.28657726229310132"/>
    <x v="111"/>
    <n v="6.27"/>
    <n v="4.7699999999999996"/>
    <s v="22"/>
    <x v="2"/>
    <n v="-4.9200000000000001E-2"/>
  </r>
  <r>
    <x v="4"/>
    <x v="124"/>
    <n v="66.91"/>
    <n v="-5.4000000000000003E-3"/>
    <n v="2477609"/>
    <n v="12770"/>
    <n v="3.95E-2"/>
    <n v="19.27"/>
    <x v="114"/>
    <n v="70.540000000000006"/>
    <n v="58.6"/>
    <x v="92"/>
    <n v="0.10027855153203347"/>
    <n v="5.4251980272007394E-2"/>
    <n v="-0.12419668211029733"/>
    <x v="112"/>
    <n v="0.75"/>
    <m/>
    <s v="28"/>
    <x v="3"/>
    <n v="-0.24279999999999999"/>
  </r>
  <r>
    <x v="4"/>
    <x v="125"/>
    <n v="159.24"/>
    <n v="-3.5999999999999999E-3"/>
    <n v="1752956"/>
    <n v="18337"/>
    <n v="2.5899999999999999E-2"/>
    <n v="8.64"/>
    <x v="115"/>
    <n v="163.51"/>
    <n v="109.04"/>
    <x v="93"/>
    <n v="-0.12203389830508471"/>
    <n v="2.6814870635518684E-2"/>
    <n v="-0.31524742527003269"/>
    <x v="113"/>
    <n v="6.24"/>
    <n v="2.5"/>
    <s v="22"/>
    <x v="3"/>
    <n v="4.6600000000000003E-2"/>
  </r>
  <r>
    <x v="4"/>
    <x v="126"/>
    <n v="135.78"/>
    <n v="6.9999999999999999E-4"/>
    <n v="1230822"/>
    <n v="20995"/>
    <n v="2.8899999999999999E-2"/>
    <n v="8.64"/>
    <x v="116"/>
    <n v="140.35"/>
    <n v="107.84"/>
    <x v="94"/>
    <n v="0.26754385964912264"/>
    <n v="3.3657386949476953E-2"/>
    <n v="-0.20577404625128881"/>
    <x v="114"/>
    <n v="6.31"/>
    <n v="2.46"/>
    <s v="21"/>
    <x v="3"/>
    <n v="-9.06E-2"/>
  </r>
  <r>
    <x v="5"/>
    <x v="127"/>
    <n v="3.95"/>
    <n v="-1.2500000000000001E-2"/>
    <n v="578"/>
    <n v="44"/>
    <n v="1.01E-2"/>
    <n v="-0.09"/>
    <x v="117"/>
    <n v="4.8499999999999996"/>
    <n v="2.59"/>
    <x v="1"/>
    <s v=""/>
    <n v="0.22784810126582267"/>
    <n v="-0.34430379746835449"/>
    <x v="115"/>
    <n v="23.75"/>
    <m/>
    <m/>
    <x v="4"/>
    <s v="NA"/>
  </r>
  <r>
    <x v="5"/>
    <x v="128"/>
    <n v="11.844989999999999"/>
    <n v="3.0000000000000001E-3"/>
    <n v="3484"/>
    <n v="263"/>
    <n v="4.2200000000000001E-2"/>
    <n v="1.8"/>
    <x v="118"/>
    <n v="13"/>
    <n v="7.35"/>
    <x v="95"/>
    <n v="-5.8035714285714191E-2"/>
    <n v="9.7510424238433258E-2"/>
    <n v="-0.37948449091134728"/>
    <x v="116"/>
    <n v="31.85"/>
    <n v="2.87"/>
    <m/>
    <x v="0"/>
    <e v="#N/A"/>
  </r>
  <r>
    <x v="5"/>
    <x v="129"/>
    <n v="119.01"/>
    <n v="0"/>
    <n v="0"/>
    <n v="166"/>
    <n v="6.0499999999999998E-2"/>
    <n v="1.1499999999999999"/>
    <x v="119"/>
    <n v="145"/>
    <n v="102"/>
    <x v="1"/>
    <s v=""/>
    <n v="0.21838500966305352"/>
    <n v="-0.14292916561633484"/>
    <x v="117"/>
    <n v="11.71"/>
    <n v="0.35"/>
    <s v="5"/>
    <x v="0"/>
    <e v="#N/A"/>
  </r>
  <r>
    <x v="5"/>
    <x v="130"/>
    <n v="17.8"/>
    <n v="4.7699999999999999E-2"/>
    <n v="124086"/>
    <n v="288"/>
    <n v="4.9399999999999999E-2"/>
    <n v="-3.17"/>
    <x v="120"/>
    <n v="18.75"/>
    <n v="10.92"/>
    <x v="96"/>
    <n v="-0.1875"/>
    <n v="5.3370786516853785E-2"/>
    <n v="-0.38651685393258428"/>
    <x v="118"/>
    <n v="14.98"/>
    <n v="0.48"/>
    <s v="2"/>
    <x v="4"/>
    <n v="6.3100000000000003E-2"/>
  </r>
  <r>
    <x v="5"/>
    <x v="131"/>
    <n v="10.15"/>
    <n v="1.4E-2"/>
    <n v="84781"/>
    <n v="181"/>
    <n v="3.7400000000000003E-2"/>
    <n v="0.78"/>
    <x v="121"/>
    <n v="13.8729"/>
    <n v="8.5"/>
    <x v="97"/>
    <n v="0.27645051194539261"/>
    <n v="0.36678817733990132"/>
    <n v="-0.16256157635467983"/>
    <x v="119"/>
    <n v="17.96"/>
    <n v="1.07"/>
    <m/>
    <x v="4"/>
    <n v="-0.40810000000000002"/>
  </r>
  <r>
    <x v="5"/>
    <x v="132"/>
    <n v="11.89"/>
    <n v="2.5000000000000001E-2"/>
    <n v="908625"/>
    <n v="267"/>
    <n v="5.4699999999999999E-2"/>
    <n v="2.34"/>
    <x v="122"/>
    <n v="12.654999999999999"/>
    <n v="8.6199999999999992"/>
    <x v="98"/>
    <n v="-0.39018952062430323"/>
    <n v="6.4339781328847767E-2"/>
    <n v="-0.27502102607232981"/>
    <x v="120"/>
    <n v="12.24"/>
    <n v="0.73"/>
    <m/>
    <x v="4"/>
    <n v="-0.16489999999999999"/>
  </r>
  <r>
    <x v="5"/>
    <x v="133"/>
    <n v="14.3277"/>
    <n v="2.1399999999999999E-2"/>
    <n v="2"/>
    <n v="558"/>
    <n v="4.8800000000000003E-2"/>
    <n v="0.76"/>
    <x v="123"/>
    <n v="15.53675"/>
    <n v="12.790900000000001"/>
    <x v="99"/>
    <n v="3.8297872340425698E-2"/>
    <n v="8.438549104182802E-2"/>
    <n v="-0.1072607606245245"/>
    <x v="121"/>
    <n v="5.4"/>
    <n v="2.88"/>
    <m/>
    <x v="0"/>
    <e v="#N/A"/>
  </r>
  <r>
    <x v="5"/>
    <x v="134"/>
    <n v="7.6"/>
    <n v="0"/>
    <n v="0"/>
    <n v="585"/>
    <n v="4.9299999999999997E-2"/>
    <n v="0.76"/>
    <x v="124"/>
    <n v="8.8000000000000007"/>
    <n v="4.62"/>
    <x v="100"/>
    <n v="-0.21496815286624205"/>
    <n v="0.15789473684210531"/>
    <n v="-0.39210526315789473"/>
    <x v="122"/>
    <n v="5.15"/>
    <n v="3.19"/>
    <m/>
    <x v="0"/>
    <e v="#N/A"/>
  </r>
  <r>
    <x v="5"/>
    <x v="135"/>
    <n v="15.89"/>
    <n v="7.0000000000000001E-3"/>
    <n v="297142"/>
    <n v="649"/>
    <n v="4.53E-2"/>
    <n v="0.28000000000000003"/>
    <x v="125"/>
    <n v="16.32"/>
    <n v="11.14"/>
    <x v="101"/>
    <n v="-0.35835694050991496"/>
    <n v="2.706104468218995E-2"/>
    <n v="-0.29893014474512269"/>
    <x v="123"/>
    <n v="6.61"/>
    <n v="1.0900000000000001"/>
    <s v="28"/>
    <x v="1"/>
    <n v="4.7699999999999999E-2"/>
  </r>
  <r>
    <x v="5"/>
    <x v="136"/>
    <n v="12.48"/>
    <n v="1.2200000000000001E-2"/>
    <n v="315742"/>
    <n v="672"/>
    <n v="4.8099999999999997E-2"/>
    <n v="-0.75"/>
    <x v="126"/>
    <n v="13.28"/>
    <n v="8.1199999999999992"/>
    <x v="27"/>
    <n v="-0.13176895306859204"/>
    <n v="6.4102564102564097E-2"/>
    <n v="-0.34935897435897445"/>
    <x v="124"/>
    <n v="25.24"/>
    <m/>
    <m/>
    <x v="1"/>
    <n v="-0.32790000000000002"/>
  </r>
  <r>
    <x v="5"/>
    <x v="137"/>
    <n v="73.319999999999993"/>
    <n v="-4.1000000000000003E-3"/>
    <n v="10462"/>
    <n v="852"/>
    <n v="3.8199999999999998E-2"/>
    <n v="5.35"/>
    <x v="127"/>
    <n v="79"/>
    <n v="46.3"/>
    <x v="14"/>
    <n v="-0.43988269794721413"/>
    <n v="7.7468630660120219E-2"/>
    <n v="-0.36852154937261317"/>
    <x v="125"/>
    <n v="5.85"/>
    <n v="0.53"/>
    <s v="21"/>
    <x v="1"/>
    <n v="9.7999999999999997E-3"/>
  </r>
  <r>
    <x v="5"/>
    <x v="138"/>
    <n v="13.32"/>
    <n v="-3.0000000000000001E-3"/>
    <n v="668224"/>
    <n v="610"/>
    <n v="7.8799999999999995E-2"/>
    <n v="5.05"/>
    <x v="128"/>
    <n v="17"/>
    <n v="12.81"/>
    <x v="102"/>
    <n v="0.25278219395866453"/>
    <n v="0.27627627627627627"/>
    <n v="-3.828828828828823E-2"/>
    <x v="126"/>
    <n v="14.22"/>
    <m/>
    <m/>
    <x v="1"/>
    <n v="-7.3400000000000007E-2"/>
  </r>
  <r>
    <x v="5"/>
    <x v="139"/>
    <n v="43.5"/>
    <n v="-3.8999999999999998E-3"/>
    <n v="305919"/>
    <n v="1089"/>
    <n v="2.87E-2"/>
    <n v="1.6"/>
    <x v="129"/>
    <n v="50.67"/>
    <n v="33.1"/>
    <x v="103"/>
    <n v="-0.16326530612244894"/>
    <n v="0.16482758620689664"/>
    <n v="-0.23908045977011494"/>
    <x v="127"/>
    <n v="9.74"/>
    <n v="0.66"/>
    <m/>
    <x v="1"/>
    <n v="0.1447"/>
  </r>
  <r>
    <x v="5"/>
    <x v="140"/>
    <n v="14.12"/>
    <n v="1.44E-2"/>
    <n v="1887139"/>
    <n v="1283"/>
    <n v="5.0999999999999997E-2"/>
    <n v="0.95"/>
    <x v="130"/>
    <n v="15.89"/>
    <n v="8.75"/>
    <x v="104"/>
    <n v="-0.31174089068825916"/>
    <n v="0.12535410764872523"/>
    <n v="-0.38031161473087816"/>
    <x v="128"/>
    <n v="6.61"/>
    <n v="1.28"/>
    <m/>
    <x v="1"/>
    <n v="6.7900000000000002E-2"/>
  </r>
  <r>
    <x v="5"/>
    <x v="141"/>
    <n v="11.8361"/>
    <n v="0"/>
    <n v="2558"/>
    <n v="1434"/>
    <n v="2.6200000000000001E-2"/>
    <n v="1.25"/>
    <x v="131"/>
    <n v="12.232699999999999"/>
    <n v="9.5007099999999998"/>
    <x v="105"/>
    <n v="-0.19135802469135799"/>
    <n v="3.3507658772737647E-2"/>
    <n v="-0.1973107695947145"/>
    <x v="129"/>
    <n v="5.12"/>
    <n v="2.91"/>
    <s v="5"/>
    <x v="0"/>
    <e v="#N/A"/>
  </r>
  <r>
    <x v="5"/>
    <x v="142"/>
    <n v="14.516389999999999"/>
    <n v="0"/>
    <n v="2555"/>
    <n v="1416"/>
    <n v="4.5499999999999999E-2"/>
    <n v="1.53"/>
    <x v="132"/>
    <n v="15.51384"/>
    <n v="11.38"/>
    <x v="106"/>
    <n v="-0.1333333333333333"/>
    <n v="6.8711986933390534E-2"/>
    <n v="-0.21605853796983954"/>
    <x v="130"/>
    <n v="3.5"/>
    <n v="3.24"/>
    <m/>
    <x v="0"/>
    <e v="#N/A"/>
  </r>
  <r>
    <x v="5"/>
    <x v="143"/>
    <n v="22.699843999999999"/>
    <n v="6.8999999999999999E-3"/>
    <n v="2749"/>
    <n v="1564"/>
    <n v="7.1800000000000003E-2"/>
    <n v="4.04"/>
    <x v="133"/>
    <n v="23.095199999999998"/>
    <n v="17.648"/>
    <x v="107"/>
    <n v="0.15434083601286175"/>
    <n v="1.7416683568397984E-2"/>
    <n v="-0.22254972324919942"/>
    <x v="131"/>
    <n v="5.54"/>
    <n v="2.42"/>
    <s v="5"/>
    <x v="0"/>
    <e v="#N/A"/>
  </r>
  <r>
    <x v="5"/>
    <x v="144"/>
    <n v="35.71"/>
    <n v="-1.0800000000000001E-2"/>
    <n v="2826"/>
    <n v="1819"/>
    <n v="2.8000000000000001E-2"/>
    <n v="1.99"/>
    <x v="134"/>
    <n v="36.89"/>
    <n v="27.6127"/>
    <x v="108"/>
    <n v="-0.24932975871313667"/>
    <n v="3.3043965275833198E-2"/>
    <n v="-0.22675161019322321"/>
    <x v="132"/>
    <n v="7.64"/>
    <n v="2.75"/>
    <s v="9"/>
    <x v="0"/>
    <e v="#N/A"/>
  </r>
  <r>
    <x v="5"/>
    <x v="145"/>
    <n v="0"/>
    <e v="#VALUE!"/>
    <n v="0"/>
    <e v="#VALUE!"/>
    <e v="#VALUE!"/>
    <m/>
    <x v="1"/>
    <n v="88.74"/>
    <n v="80.91"/>
    <x v="1"/>
    <s v=""/>
    <e v="#DIV/0!"/>
    <e v="#DIV/0!"/>
    <x v="1"/>
    <n v="2.9"/>
    <n v="25.43"/>
    <s v="N/A"/>
    <x v="0"/>
    <e v="#N/A"/>
  </r>
  <r>
    <x v="5"/>
    <x v="146"/>
    <n v="40.68"/>
    <n v="-6.4000000000000003E-3"/>
    <n v="12646"/>
    <n v="6895"/>
    <n v="3.39E-2"/>
    <n v="6.26"/>
    <x v="135"/>
    <n v="42.53"/>
    <n v="31.862500000000001"/>
    <x v="109"/>
    <n v="-0.25494505494505493"/>
    <n v="4.5476892822025494E-2"/>
    <n v="-0.21675270403146507"/>
    <x v="133"/>
    <n v="5.27"/>
    <n v="3.46"/>
    <s v="7"/>
    <x v="0"/>
    <e v="#N/A"/>
  </r>
  <r>
    <x v="5"/>
    <x v="147"/>
    <n v="46.2"/>
    <n v="2.5999999999999999E-3"/>
    <n v="2884770"/>
    <n v="6348"/>
    <n v="4.07E-2"/>
    <n v="2.62"/>
    <x v="136"/>
    <n v="50.94"/>
    <n v="39.369999999999997"/>
    <x v="1"/>
    <s v=""/>
    <n v="0.10259740259740258"/>
    <n v="-0.14783549783549799"/>
    <x v="134"/>
    <n v="8.2899999999999991"/>
    <n v="1.41"/>
    <s v="14"/>
    <x v="2"/>
    <n v="-7.9699999999999993E-2"/>
  </r>
  <r>
    <x v="5"/>
    <x v="148"/>
    <n v="25.9"/>
    <n v="1.01E-2"/>
    <n v="1468666"/>
    <n v="7788"/>
    <n v="7.7000000000000002E-3"/>
    <n v="1.56"/>
    <x v="137"/>
    <n v="27.14"/>
    <n v="18.91"/>
    <x v="110"/>
    <n v="-0.18947368421052624"/>
    <n v="4.7876447876447958E-2"/>
    <n v="-0.26988416988416986"/>
    <x v="135"/>
    <n v="4.5599999999999996"/>
    <n v="1.87"/>
    <m/>
    <x v="2"/>
    <n v="-5.7200000000000001E-2"/>
  </r>
  <r>
    <x v="5"/>
    <x v="149"/>
    <n v="50.71"/>
    <n v="0"/>
    <n v="2903016"/>
    <n v="7550"/>
    <n v="3.0800000000000001E-2"/>
    <n v="9.4499999999999993"/>
    <x v="138"/>
    <n v="55.49"/>
    <n v="43.371850999999999"/>
    <x v="111"/>
    <n v="1.3157894736842035E-2"/>
    <n v="9.4261486886215717E-2"/>
    <n v="-0.14470812463025051"/>
    <x v="136"/>
    <n v="5.1100000000000003"/>
    <n v="1.01"/>
    <s v="24"/>
    <x v="2"/>
    <n v="-9.9000000000000008E-3"/>
  </r>
  <r>
    <x v="5"/>
    <x v="150"/>
    <n v="105.77"/>
    <n v="3.3E-3"/>
    <n v="1490972"/>
    <n v="10242"/>
    <n v="3.0300000000000001E-2"/>
    <n v="5"/>
    <x v="139"/>
    <n v="116.67"/>
    <n v="83.67"/>
    <x v="112"/>
    <n v="-0.13675213675213671"/>
    <n v="0.10305379597239295"/>
    <n v="-0.20894393495320029"/>
    <x v="137"/>
    <n v="4.1900000000000004"/>
    <n v="3.15"/>
    <s v="25"/>
    <x v="2"/>
    <n v="8.9999999999999993E-3"/>
  </r>
  <r>
    <x v="5"/>
    <x v="151"/>
    <n v="69.53"/>
    <n v="1.2800000000000001E-2"/>
    <n v="2314761"/>
    <n v="12660"/>
    <n v="1.7600000000000001E-2"/>
    <n v="4.5"/>
    <x v="140"/>
    <n v="74.55"/>
    <n v="46.46"/>
    <x v="113"/>
    <n v="-0.22123893805309724"/>
    <n v="7.2199050769451878E-2"/>
    <n v="-0.33179922335682444"/>
    <x v="138"/>
    <n v="5.0199999999999996"/>
    <n v="2.74"/>
    <s v="26"/>
    <x v="2"/>
    <n v="0.37469999999999998"/>
  </r>
  <r>
    <x v="5"/>
    <x v="152"/>
    <n v="149.51"/>
    <n v="8.8000000000000005E-3"/>
    <n v="1987483"/>
    <n v="13857"/>
    <n v="2.01E-2"/>
    <n v="5.25"/>
    <x v="141"/>
    <n v="166.32"/>
    <n v="96.95"/>
    <x v="114"/>
    <n v="-0.64234875444839856"/>
    <n v="0.11243395090629393"/>
    <n v="-0.3515483914119456"/>
    <x v="139"/>
    <n v="4.97"/>
    <n v="2.16"/>
    <s v="25"/>
    <x v="2"/>
    <n v="0.379"/>
  </r>
  <r>
    <x v="5"/>
    <x v="153"/>
    <n v="46.32"/>
    <n v="3.0000000000000001E-3"/>
    <n v="3816832"/>
    <n v="13574"/>
    <n v="2.9600000000000001E-2"/>
    <n v="2.04"/>
    <x v="142"/>
    <n v="50.61"/>
    <n v="38.14"/>
    <x v="1"/>
    <s v=""/>
    <n v="9.2616580310880714E-2"/>
    <n v="-0.17659758203799658"/>
    <x v="140"/>
    <n v="5.14"/>
    <n v="1.74"/>
    <s v="34"/>
    <x v="3"/>
    <n v="7.1099999999999997E-2"/>
  </r>
  <r>
    <x v="5"/>
    <x v="154"/>
    <n v="130.06"/>
    <n v="5.7000000000000002E-3"/>
    <n v="1228834"/>
    <n v="14835"/>
    <n v="3.0800000000000001E-2"/>
    <n v="6.51"/>
    <x v="143"/>
    <n v="140.15"/>
    <n v="91.21"/>
    <x v="115"/>
    <n v="-0.21025641025641018"/>
    <n v="7.7579578656004955E-2"/>
    <n v="-0.29870828848223907"/>
    <x v="141"/>
    <n v="4.84"/>
    <n v="2.29"/>
    <s v="25"/>
    <x v="3"/>
    <n v="0.13750000000000001"/>
  </r>
  <r>
    <x v="5"/>
    <x v="155"/>
    <n v="29.47"/>
    <n v="8.2000000000000007E-3"/>
    <n v="7176837"/>
    <n v="15865"/>
    <n v="1.7600000000000001E-2"/>
    <n v="1.21"/>
    <x v="144"/>
    <n v="31.32"/>
    <n v="19.21"/>
    <x v="116"/>
    <n v="7.3170731707317138E-2"/>
    <n v="6.2775704105870522E-2"/>
    <n v="-0.34815066168985398"/>
    <x v="142"/>
    <n v="8.36"/>
    <n v="1.1499999999999999"/>
    <m/>
    <x v="3"/>
    <n v="-1.2999999999999999E-3"/>
  </r>
  <r>
    <x v="5"/>
    <x v="156"/>
    <n v="297.35000000000002"/>
    <n v="-4.4999999999999997E-3"/>
    <n v="798096"/>
    <n v="19649"/>
    <n v="2.6200000000000001E-2"/>
    <n v="10.6"/>
    <x v="145"/>
    <n v="334.16500000000002"/>
    <n v="235.51"/>
    <x v="117"/>
    <n v="-0.10273972602739723"/>
    <n v="0.12381032453337815"/>
    <n v="-0.2079704052463428"/>
    <x v="143"/>
    <n v="5.45"/>
    <n v="2.2999999999999998"/>
    <s v="25"/>
    <x v="3"/>
    <n v="4.8599999999999997E-2"/>
  </r>
  <r>
    <x v="5"/>
    <x v="157"/>
    <n v="208.01"/>
    <n v="1.2999999999999999E-3"/>
    <n v="1481418"/>
    <n v="29051"/>
    <n v="2.92E-2"/>
    <n v="11.22"/>
    <x v="146"/>
    <n v="222.87"/>
    <n v="167.01"/>
    <x v="118"/>
    <n v="-4.2622950819672156E-2"/>
    <n v="7.1438873131099534E-2"/>
    <n v="-0.19710590836978992"/>
    <x v="144"/>
    <n v="5.16"/>
    <n v="4.01"/>
    <s v="25"/>
    <x v="3"/>
    <n v="2.8199999999999999E-2"/>
  </r>
  <r>
    <x v="5"/>
    <x v="158"/>
    <n v="80.3"/>
    <n v="-6.9999999999999999E-4"/>
    <n v="5479995"/>
    <n v="29820"/>
    <n v="2.8299999999999999E-2"/>
    <n v="4.12"/>
    <x v="147"/>
    <n v="89.55"/>
    <n v="63.17"/>
    <x v="119"/>
    <n v="-8.7096774193548443E-2"/>
    <n v="0.11519302615193028"/>
    <n v="-0.2133250311332503"/>
    <x v="145"/>
    <n v="3.71"/>
    <n v="2.12"/>
    <s v="25"/>
    <x v="3"/>
    <n v="7.0699999999999999E-2"/>
  </r>
  <r>
    <x v="6"/>
    <x v="159"/>
    <n v="13.33"/>
    <n v="0"/>
    <n v="1"/>
    <n v="14"/>
    <n v="3.7499999999999999E-2"/>
    <n v="-0.96"/>
    <x v="148"/>
    <n v="16.421900000000001"/>
    <n v="12.07"/>
    <x v="120"/>
    <n v="-0.71352177234530179"/>
    <n v="0.23195048762190562"/>
    <n v="-9.4523630907726863E-2"/>
    <x v="146"/>
    <n v="6.1"/>
    <m/>
    <s v="6"/>
    <x v="0"/>
    <e v="#N/A"/>
  </r>
  <r>
    <x v="6"/>
    <x v="160"/>
    <n v="1.99"/>
    <n v="-1.49E-2"/>
    <n v="18089"/>
    <n v="19"/>
    <e v="#VALUE!"/>
    <n v="0.74"/>
    <x v="149"/>
    <n v="2.74"/>
    <n v="0.8"/>
    <x v="1"/>
    <s v=""/>
    <n v="0.37688442211055295"/>
    <n v="-0.59798994974874375"/>
    <x v="1"/>
    <n v="29.12"/>
    <n v="0.86"/>
    <m/>
    <x v="4"/>
    <s v="NA"/>
  </r>
  <r>
    <x v="6"/>
    <x v="161"/>
    <n v="0.51"/>
    <n v="0"/>
    <n v="0"/>
    <n v="24"/>
    <n v="0.35289999999999999"/>
    <n v="-0.49"/>
    <x v="150"/>
    <n v="1.611"/>
    <n v="2.0000000000000001E-4"/>
    <x v="121"/>
    <n v="2.9518477043673008"/>
    <n v="2.1588235294117646"/>
    <n v="-0.99960784313725493"/>
    <x v="147"/>
    <n v="827.13"/>
    <n v="1.49"/>
    <m/>
    <x v="0"/>
    <e v="#N/A"/>
  </r>
  <r>
    <x v="6"/>
    <x v="162"/>
    <n v="1.1000000000000001"/>
    <n v="2.8000000000000001E-2"/>
    <n v="4025775"/>
    <n v="191"/>
    <n v="0.2727"/>
    <n v="0.8"/>
    <x v="151"/>
    <n v="2.61"/>
    <n v="0.77490000000000003"/>
    <x v="122"/>
    <n v="3.2877358490566033"/>
    <n v="1.3727272727272726"/>
    <n v="-0.29554545454545456"/>
    <x v="148"/>
    <n v="10.97"/>
    <n v="1.0900000000000001"/>
    <s v="25"/>
    <x v="1"/>
    <n v="-0.41460000000000002"/>
  </r>
  <r>
    <x v="6"/>
    <x v="163"/>
    <n v="2.86"/>
    <n v="3.6200000000000003E-2"/>
    <n v="1746839"/>
    <n v="255"/>
    <n v="6.9900000000000004E-2"/>
    <n v="0.68"/>
    <x v="152"/>
    <n v="3.76"/>
    <n v="2.19"/>
    <x v="123"/>
    <n v="0.80154639175257736"/>
    <n v="0.31468531468531458"/>
    <n v="-0.23426573426573427"/>
    <x v="149"/>
    <n v="7.14"/>
    <n v="1.45"/>
    <s v="16"/>
    <x v="4"/>
    <n v="-0.50280000000000002"/>
  </r>
  <r>
    <x v="6"/>
    <x v="164"/>
    <n v="0.74199999999999999"/>
    <n v="-1.15E-2"/>
    <n v="175526"/>
    <n v="32"/>
    <n v="1.7789999999999999"/>
    <n v="-4.42"/>
    <x v="153"/>
    <n v="8.8800000000000008"/>
    <n v="0.65"/>
    <x v="1"/>
    <s v=""/>
    <n v="10.967654986522913"/>
    <n v="-0.12398921832884091"/>
    <x v="150"/>
    <n v="19.23"/>
    <n v="0.4"/>
    <m/>
    <x v="1"/>
    <s v="NA"/>
  </r>
  <r>
    <x v="6"/>
    <x v="165"/>
    <n v="3.4664000000000001"/>
    <n v="-8.5000000000000006E-3"/>
    <n v="284"/>
    <n v="354"/>
    <n v="8.0799999999999997E-2"/>
    <n v="0.3"/>
    <x v="154"/>
    <n v="3.4961000000000002"/>
    <n v="2.7229999999999999"/>
    <x v="124"/>
    <n v="0.4798534798534797"/>
    <n v="8.5679667666744841E-3"/>
    <n v="-0.21445880452342492"/>
    <x v="151"/>
    <n v="6.85"/>
    <n v="1.91"/>
    <m/>
    <x v="0"/>
    <e v="#N/A"/>
  </r>
  <r>
    <x v="6"/>
    <x v="166"/>
    <n v="9.9223999999999997"/>
    <n v="0"/>
    <n v="0"/>
    <n v="426"/>
    <n v="8.7099999999999997E-2"/>
    <n v="-0.02"/>
    <x v="155"/>
    <n v="10.013199999999999"/>
    <n v="9.1300000000000008"/>
    <x v="125"/>
    <n v="0.18826739427012273"/>
    <n v="9.1510118519713135E-3"/>
    <n v="-7.9859711360154684E-2"/>
    <x v="152"/>
    <n v="11.16"/>
    <n v="2.87"/>
    <m/>
    <x v="0"/>
    <e v="#N/A"/>
  </r>
  <r>
    <x v="6"/>
    <x v="167"/>
    <n v="13.45"/>
    <n v="2.2000000000000001E-3"/>
    <n v="939508"/>
    <n v="547"/>
    <n v="8.48E-2"/>
    <n v="1.2"/>
    <x v="156"/>
    <n v="14.65"/>
    <n v="11.5"/>
    <x v="1"/>
    <s v=""/>
    <n v="8.9219330855018653E-2"/>
    <n v="-0.14498141263940512"/>
    <x v="153"/>
    <n v="9.76"/>
    <n v="1.35"/>
    <m/>
    <x v="1"/>
    <n v="-7.7999999999999996E-3"/>
  </r>
  <r>
    <x v="6"/>
    <x v="168"/>
    <n v="5.48"/>
    <n v="9.1999999999999998E-3"/>
    <n v="3046348"/>
    <n v="425"/>
    <n v="0.15329999999999999"/>
    <n v="0.31"/>
    <x v="157"/>
    <n v="7.9249999999999998"/>
    <n v="4.34"/>
    <x v="76"/>
    <n v="2.4683257918552033"/>
    <n v="0.44616788321167866"/>
    <n v="-0.20802919708029211"/>
    <x v="154"/>
    <n v="11.51"/>
    <n v="0.25"/>
    <s v="34"/>
    <x v="1"/>
    <n v="-0.50849999999999995"/>
  </r>
  <r>
    <x v="6"/>
    <x v="169"/>
    <n v="36.24"/>
    <n v="-3.7999999999999999E-2"/>
    <n v="231125"/>
    <n v="690"/>
    <n v="5.6599999999999998E-2"/>
    <n v="5.47"/>
    <x v="158"/>
    <n v="38.85"/>
    <n v="24.5"/>
    <x v="126"/>
    <n v="0.42929292929292906"/>
    <n v="7.2019867549668826E-2"/>
    <n v="-0.32395143487858724"/>
    <x v="155"/>
    <n v="6.48"/>
    <m/>
    <s v="N/A"/>
    <x v="1"/>
    <s v="NA"/>
  </r>
  <r>
    <x v="6"/>
    <x v="170"/>
    <n v="19.23"/>
    <n v="1.21E-2"/>
    <n v="3096"/>
    <n v="766"/>
    <n v="5.1999999999999998E-2"/>
    <n v="1.74"/>
    <x v="159"/>
    <n v="19.64"/>
    <n v="14.75"/>
    <x v="19"/>
    <n v="-2.9850746268656803E-2"/>
    <n v="2.1320852834113335E-2"/>
    <n v="-0.23296931877275096"/>
    <x v="156"/>
    <n v="4"/>
    <m/>
    <s v="36"/>
    <x v="0"/>
    <e v="#N/A"/>
  </r>
  <r>
    <x v="6"/>
    <x v="171"/>
    <n v="23.85"/>
    <n v="-2.5000000000000001E-3"/>
    <n v="469629"/>
    <n v="951"/>
    <n v="4.7E-2"/>
    <n v="1.74"/>
    <x v="160"/>
    <n v="24.84"/>
    <n v="18.5"/>
    <x v="19"/>
    <n v="-0.12313432835820903"/>
    <n v="4.1509433962264142E-2"/>
    <n v="-0.22431865828092246"/>
    <x v="157"/>
    <n v="4"/>
    <m/>
    <s v="20"/>
    <x v="1"/>
    <n v="2.9100000000000001E-2"/>
  </r>
  <r>
    <x v="6"/>
    <x v="172"/>
    <n v="3.63"/>
    <n v="-8.2000000000000007E-3"/>
    <n v="16613741"/>
    <n v="677"/>
    <n v="0.27550000000000002"/>
    <n v="1.46"/>
    <x v="161"/>
    <n v="5.94"/>
    <n v="3.11"/>
    <x v="127"/>
    <n v="1.4954710144927539"/>
    <n v="0.63636363636363646"/>
    <n v="-0.14325068870523416"/>
    <x v="158"/>
    <n v="8.44"/>
    <n v="0.46"/>
    <m/>
    <x v="1"/>
    <n v="-0.14749999999999999"/>
  </r>
  <r>
    <x v="6"/>
    <x v="173"/>
    <n v="14.62"/>
    <n v="8.3000000000000001E-3"/>
    <n v="2238813"/>
    <n v="1175"/>
    <n v="6.0199999999999997E-2"/>
    <n v="1.28"/>
    <x v="162"/>
    <n v="14.89"/>
    <n v="11.26"/>
    <x v="57"/>
    <n v="9.8540145985401395E-2"/>
    <n v="1.8467852257181949E-2"/>
    <n v="-0.22982216142270862"/>
    <x v="159"/>
    <n v="7.06"/>
    <n v="1.33"/>
    <s v="30"/>
    <x v="1"/>
    <n v="-6.9900000000000004E-2"/>
  </r>
  <r>
    <x v="6"/>
    <x v="174"/>
    <n v="1.5315700000000001"/>
    <n v="0"/>
    <n v="0"/>
    <n v="1116"/>
    <n v="4.9599999999999998E-2"/>
    <n v="0.19"/>
    <x v="163"/>
    <n v="1.98"/>
    <n v="1.3"/>
    <x v="128"/>
    <n v="1.0666666666666664"/>
    <n v="0.29279105754226054"/>
    <n v="-0.15119779050255622"/>
    <x v="160"/>
    <n v="3.75"/>
    <n v="1.35"/>
    <m/>
    <x v="0"/>
    <e v="#N/A"/>
  </r>
  <r>
    <x v="6"/>
    <x v="175"/>
    <n v="13.52"/>
    <n v="1.2699999999999999E-2"/>
    <n v="1851789"/>
    <n v="1443"/>
    <n v="8.14E-2"/>
    <n v="0.74"/>
    <x v="164"/>
    <n v="15.18"/>
    <n v="9.36"/>
    <x v="129"/>
    <n v="0.22406015037593985"/>
    <n v="0.1227810650887573"/>
    <n v="-0.30769230769230771"/>
    <x v="161"/>
    <n v="6.82"/>
    <n v="0.86"/>
    <m/>
    <x v="1"/>
    <n v="-3.5900000000000001E-2"/>
  </r>
  <r>
    <x v="6"/>
    <x v="176"/>
    <n v="51.58"/>
    <n v="-4.4000000000000003E-3"/>
    <n v="120813"/>
    <n v="1191"/>
    <n v="4.1099999999999998E-2"/>
    <n v="4.4400000000000004"/>
    <x v="165"/>
    <n v="58.49"/>
    <n v="45.49"/>
    <x v="130"/>
    <n v="0.22321428571428581"/>
    <n v="0.13396665374176053"/>
    <n v="-0.1180690189996122"/>
    <x v="162"/>
    <n v="9.6"/>
    <n v="2.63"/>
    <s v="25"/>
    <x v="1"/>
    <n v="-0.21079999999999999"/>
  </r>
  <r>
    <x v="6"/>
    <x v="177"/>
    <n v="32.74"/>
    <n v="-5.1999999999999998E-3"/>
    <n v="338643"/>
    <n v="1349"/>
    <n v="4.5199999999999997E-2"/>
    <n v="1.79"/>
    <x v="166"/>
    <n v="35.03"/>
    <n v="28.5001"/>
    <x v="1"/>
    <s v=""/>
    <n v="6.9945021380574124E-2"/>
    <n v="-0.12950213805742217"/>
    <x v="163"/>
    <n v="4.5999999999999996"/>
    <n v="3"/>
    <s v="24"/>
    <x v="1"/>
    <n v="0.2072"/>
  </r>
  <r>
    <x v="6"/>
    <x v="178"/>
    <n v="18.850000000000001"/>
    <n v="1.18E-2"/>
    <n v="2537576"/>
    <n v="1583"/>
    <n v="6.7400000000000002E-2"/>
    <n v="1.57"/>
    <x v="167"/>
    <n v="19.77"/>
    <n v="13.66"/>
    <x v="131"/>
    <n v="0.38969072164948448"/>
    <n v="4.8806366047745353E-2"/>
    <n v="-0.2753315649867375"/>
    <x v="164"/>
    <n v="7.03"/>
    <n v="1.1399999999999999"/>
    <s v="14"/>
    <x v="1"/>
    <n v="-0.13420000000000001"/>
  </r>
  <r>
    <x v="6"/>
    <x v="179"/>
    <n v="12.25"/>
    <n v="3.27E-2"/>
    <n v="5064"/>
    <n v="1858"/>
    <n v="7.2700000000000001E-2"/>
    <n v="1.03"/>
    <x v="168"/>
    <n v="12.25"/>
    <n v="9.2113600000000009"/>
    <x v="132"/>
    <n v="8.1845238095238138E-2"/>
    <n v="0"/>
    <n v="-0.24805224489795907"/>
    <x v="165"/>
    <n v="7.05"/>
    <n v="1.93"/>
    <m/>
    <x v="0"/>
    <e v="#N/A"/>
  </r>
  <r>
    <x v="6"/>
    <x v="180"/>
    <n v="14.9"/>
    <n v="5.4000000000000003E-3"/>
    <n v="6893854"/>
    <n v="1384"/>
    <n v="9.5299999999999996E-2"/>
    <n v="2.2200000000000002"/>
    <x v="169"/>
    <n v="23.14"/>
    <n v="13.61"/>
    <x v="71"/>
    <n v="1.9688473520249223"/>
    <n v="0.55302013422818797"/>
    <n v="-8.6577181208053799E-2"/>
    <x v="166"/>
    <n v="6.91"/>
    <n v="2.0699999999999998"/>
    <s v="26"/>
    <x v="1"/>
    <n v="-0.20100000000000001"/>
  </r>
  <r>
    <x v="6"/>
    <x v="181"/>
    <n v="325.56"/>
    <n v="1.09E-2"/>
    <n v="34592"/>
    <n v="1663"/>
    <n v="5.5300000000000002E-2"/>
    <n v="17.809999999999999"/>
    <x v="170"/>
    <n v="394.7"/>
    <n v="295.75"/>
    <x v="133"/>
    <n v="0.52341597796143269"/>
    <n v="0.21237252733751077"/>
    <n v="-9.1565302862759546E-2"/>
    <x v="167"/>
    <n v="7.91"/>
    <n v="2.41"/>
    <s v="11"/>
    <x v="1"/>
    <n v="-0.2034"/>
  </r>
  <r>
    <x v="6"/>
    <x v="182"/>
    <n v="17.32"/>
    <n v="-5.9999999999999995E-4"/>
    <n v="3430279"/>
    <n v="2009"/>
    <n v="4.5499999999999999E-2"/>
    <n v="1.2"/>
    <x v="171"/>
    <n v="19.18"/>
    <n v="15.44"/>
    <x v="134"/>
    <n v="0.18489583333333348"/>
    <n v="0.10739030023094687"/>
    <n v="-0.10854503464203236"/>
    <x v="168"/>
    <n v="7.64"/>
    <n v="1.52"/>
    <s v="9"/>
    <x v="1"/>
    <n v="-8.3400000000000002E-2"/>
  </r>
  <r>
    <x v="6"/>
    <x v="183"/>
    <n v="11.94322"/>
    <n v="0"/>
    <n v="0"/>
    <n v="2714"/>
    <n v="6.59E-2"/>
    <n v="0.69"/>
    <x v="172"/>
    <n v="11.94322"/>
    <n v="9.6591000000000005"/>
    <x v="135"/>
    <n v="0.29724409448818911"/>
    <n v="0"/>
    <n v="-0.19124825633288167"/>
    <x v="169"/>
    <n v="3.46"/>
    <n v="9.69"/>
    <m/>
    <x v="0"/>
    <e v="#N/A"/>
  </r>
  <r>
    <x v="6"/>
    <x v="184"/>
    <n v="18.940000000000001"/>
    <n v="-4.7000000000000002E-3"/>
    <n v="2100410"/>
    <n v="2296"/>
    <n v="4.65E-2"/>
    <n v="1.57"/>
    <x v="173"/>
    <n v="21.74"/>
    <n v="15.96"/>
    <x v="136"/>
    <n v="0.34393063583815042"/>
    <n v="0.14783526927138313"/>
    <n v="-0.15733896515311507"/>
    <x v="170"/>
    <n v="5.85"/>
    <n v="2.33"/>
    <m/>
    <x v="1"/>
    <n v="-0.1444"/>
  </r>
  <r>
    <x v="6"/>
    <x v="185"/>
    <n v="26.17"/>
    <n v="4.1999999999999997E-3"/>
    <n v="1864373"/>
    <n v="2275"/>
    <n v="4.4299999999999999E-2"/>
    <n v="1.23"/>
    <x v="174"/>
    <n v="29.82"/>
    <n v="23.11"/>
    <x v="1"/>
    <s v=""/>
    <n v="0.13947267863966362"/>
    <n v="-0.11692777990064973"/>
    <x v="171"/>
    <n v="10.15"/>
    <n v="0.43"/>
    <s v="26"/>
    <x v="1"/>
    <n v="-8.5400000000000004E-2"/>
  </r>
  <r>
    <x v="6"/>
    <x v="186"/>
    <n v="13.6"/>
    <n v="-5.1000000000000004E-3"/>
    <n v="2201079"/>
    <n v="2636"/>
    <n v="5.8799999999999998E-2"/>
    <n v="2.42"/>
    <x v="175"/>
    <n v="15.85"/>
    <n v="10.71"/>
    <x v="137"/>
    <n v="0.23012552301255229"/>
    <n v="0.16544117647058831"/>
    <n v="-0.21249999999999991"/>
    <x v="172"/>
    <n v="5.88"/>
    <n v="1.76"/>
    <m/>
    <x v="2"/>
    <n v="-8.6400000000000005E-2"/>
  </r>
  <r>
    <x v="6"/>
    <x v="187"/>
    <n v="40.590000000000003"/>
    <n v="1.9300000000000001E-2"/>
    <n v="290114"/>
    <n v="2312"/>
    <n v="2.46E-2"/>
    <n v="0.89"/>
    <x v="176"/>
    <n v="47.11"/>
    <n v="30.603100000000001"/>
    <x v="1"/>
    <s v=""/>
    <n v="0.16063069721606293"/>
    <n v="-0.24604336043360442"/>
    <x v="173"/>
    <n v="24.56"/>
    <m/>
    <m/>
    <x v="1"/>
    <s v="NA"/>
  </r>
  <r>
    <x v="6"/>
    <x v="188"/>
    <n v="68.290000000000006"/>
    <n v="-4.1000000000000003E-3"/>
    <n v="63963"/>
    <n v="2896"/>
    <n v="3.4299999999999997E-2"/>
    <n v="3.24"/>
    <x v="177"/>
    <n v="79.540000000000006"/>
    <n v="56.46"/>
    <x v="138"/>
    <n v="-0.39184397163120566"/>
    <n v="0.16473861473129303"/>
    <n v="-0.17323180553521755"/>
    <x v="174"/>
    <n v="4.76"/>
    <n v="3.3"/>
    <s v="25"/>
    <x v="2"/>
    <n v="0.5071"/>
  </r>
  <r>
    <x v="6"/>
    <x v="189"/>
    <n v="13.29"/>
    <n v="-6.7000000000000002E-3"/>
    <n v="2026417"/>
    <n v="2839"/>
    <n v="4.9799999999999997E-2"/>
    <n v="1.04"/>
    <x v="178"/>
    <n v="14.3"/>
    <n v="10.574999999999999"/>
    <x v="139"/>
    <n v="9.6916299559471231E-2"/>
    <n v="7.5996990218209381E-2"/>
    <n v="-0.20428893905191869"/>
    <x v="175"/>
    <n v="5.93"/>
    <n v="1.76"/>
    <m/>
    <x v="2"/>
    <n v="-0.1585"/>
  </r>
  <r>
    <x v="6"/>
    <x v="190"/>
    <n v="30.35"/>
    <n v="-3.5999999999999999E-3"/>
    <n v="1761329"/>
    <n v="1858"/>
    <n v="8.8999999999999996E-2"/>
    <n v="4.6900000000000004"/>
    <x v="179"/>
    <n v="54.5"/>
    <n v="29.52"/>
    <x v="140"/>
    <n v="1.7217125382262997"/>
    <n v="0.79571663920922564"/>
    <n v="-2.7347611202635957E-2"/>
    <x v="176"/>
    <n v="11.69"/>
    <n v="0.94"/>
    <s v="26"/>
    <x v="2"/>
    <n v="-0.51539999999999997"/>
  </r>
  <r>
    <x v="6"/>
    <x v="191"/>
    <n v="10.440099999999999"/>
    <n v="2.8999999999999998E-3"/>
    <n v="8496"/>
    <n v="3239"/>
    <n v="7.0900000000000005E-2"/>
    <n v="-0.91"/>
    <x v="180"/>
    <n v="10.950100000000001"/>
    <n v="8.3364999999999991"/>
    <x v="27"/>
    <n v="0.27978339350180526"/>
    <n v="4.8850106799743553E-2"/>
    <n v="-0.20149232287047059"/>
    <x v="177"/>
    <n v="4.62"/>
    <n v="1.58"/>
    <m/>
    <x v="0"/>
    <e v="#N/A"/>
  </r>
  <r>
    <x v="6"/>
    <x v="192"/>
    <n v="31.22"/>
    <n v="5.1999999999999998E-3"/>
    <n v="1308993"/>
    <n v="4017"/>
    <n v="5.0599999999999999E-2"/>
    <n v="4.3"/>
    <x v="181"/>
    <n v="32.17"/>
    <n v="23.8"/>
    <x v="141"/>
    <n v="0.15525114155251152"/>
    <n v="3.042921204356186E-2"/>
    <n v="-0.23766816143497749"/>
    <x v="178"/>
    <n v="3.48"/>
    <n v="2.85"/>
    <s v="32"/>
    <x v="2"/>
    <n v="-7.0599999999999996E-2"/>
  </r>
  <r>
    <x v="6"/>
    <x v="193"/>
    <n v="24.01"/>
    <n v="2.0799999999999999E-2"/>
    <n v="2258"/>
    <n v="4048"/>
    <n v="7.7100000000000002E-2"/>
    <n v="1.77"/>
    <x v="182"/>
    <n v="26.0761"/>
    <n v="20.87"/>
    <x v="142"/>
    <n v="0.34554973821989532"/>
    <n v="8.6051645147855016E-2"/>
    <n v="-0.13077884214910451"/>
    <x v="179"/>
    <n v="7.74"/>
    <n v="3.71"/>
    <s v="7"/>
    <x v="0"/>
    <e v="#N/A"/>
  </r>
  <r>
    <x v="6"/>
    <x v="194"/>
    <n v="49.21"/>
    <n v="1.01E-2"/>
    <n v="2756194"/>
    <n v="4908"/>
    <n v="5.0799999999999998E-2"/>
    <n v="3.94"/>
    <x v="183"/>
    <n v="53.23"/>
    <n v="33.86"/>
    <x v="35"/>
    <n v="-0.28450704225352108"/>
    <n v="8.1690713269660487E-2"/>
    <n v="-0.31192846982320666"/>
    <x v="180"/>
    <n v="4.8"/>
    <n v="2.39"/>
    <m/>
    <x v="2"/>
    <n v="0.218"/>
  </r>
  <r>
    <x v="6"/>
    <x v="195"/>
    <n v="21.14"/>
    <n v="0"/>
    <n v="24"/>
    <n v="5534"/>
    <n v="3.8699999999999998E-2"/>
    <n v="1.21"/>
    <x v="184"/>
    <n v="23.72"/>
    <n v="18.59"/>
    <x v="143"/>
    <n v="-5.3789731051344769E-2"/>
    <n v="0.12204351939451263"/>
    <n v="-0.12062440870387892"/>
    <x v="181"/>
    <n v="11.1"/>
    <n v="8.35"/>
    <m/>
    <x v="0"/>
    <e v="#N/A"/>
  </r>
  <r>
    <x v="6"/>
    <x v="196"/>
    <n v="21.45"/>
    <n v="-2.3E-3"/>
    <n v="3526934"/>
    <n v="6389"/>
    <n v="5.3100000000000001E-2"/>
    <n v="2.2400000000000002"/>
    <x v="185"/>
    <n v="22.74"/>
    <n v="14.11"/>
    <x v="144"/>
    <n v="0.34771573604060935"/>
    <n v="6.0139860139860168E-2"/>
    <n v="-0.34219114219114222"/>
    <x v="182"/>
    <n v="6.19"/>
    <n v="2.31"/>
    <m/>
    <x v="2"/>
    <n v="-2.7900000000000001E-2"/>
  </r>
  <r>
    <x v="6"/>
    <x v="197"/>
    <n v="26.47"/>
    <n v="-2.93E-2"/>
    <n v="24817096"/>
    <n v="3739"/>
    <n v="0.1133"/>
    <n v="3.22"/>
    <x v="186"/>
    <n v="47.05"/>
    <n v="25.5303"/>
    <x v="145"/>
    <n v="1.7634146341463413"/>
    <n v="0.77748394408764643"/>
    <n v="-3.5500566679259493E-2"/>
    <x v="183"/>
    <n v="10.220000000000001"/>
    <n v="1.44"/>
    <s v="25"/>
    <x v="2"/>
    <n v="-0.40550000000000003"/>
  </r>
  <r>
    <x v="6"/>
    <x v="198"/>
    <n v="20.45"/>
    <n v="-2.8999999999999998E-3"/>
    <n v="2063"/>
    <n v="6496"/>
    <n v="7.0400000000000004E-2"/>
    <n v="1.8"/>
    <x v="187"/>
    <n v="21.39"/>
    <n v="16.510000000000002"/>
    <x v="27"/>
    <n v="0.27075812274368238"/>
    <n v="4.5965770171149112E-2"/>
    <n v="-0.19266503667481649"/>
    <x v="184"/>
    <n v="5.2"/>
    <n v="3.82"/>
    <s v="9"/>
    <x v="0"/>
    <e v="#N/A"/>
  </r>
  <r>
    <x v="6"/>
    <x v="199"/>
    <n v="7.85"/>
    <n v="-1.5100000000000001E-2"/>
    <n v="120"/>
    <n v="7274"/>
    <n v="4.07E-2"/>
    <n v="-0.43"/>
    <x v="188"/>
    <n v="8.3849999999999998"/>
    <n v="5.6978999999999997"/>
    <x v="146"/>
    <n v="-0.12847965738758027"/>
    <n v="6.8152866242038312E-2"/>
    <n v="-0.27415286624203816"/>
    <x v="185"/>
    <n v="-7.3"/>
    <n v="3.08"/>
    <m/>
    <x v="0"/>
    <e v="#N/A"/>
  </r>
  <r>
    <x v="6"/>
    <x v="200"/>
    <n v="8.0399999999999991"/>
    <n v="-9.9000000000000008E-3"/>
    <n v="58831"/>
    <n v="7450"/>
    <n v="5.0799999999999998E-2"/>
    <n v="-0.43"/>
    <x v="189"/>
    <n v="8.7200000000000006"/>
    <n v="5.68"/>
    <x v="146"/>
    <n v="8.7794432548179868E-2"/>
    <n v="8.4577114427860867E-2"/>
    <n v="-0.29353233830845771"/>
    <x v="186"/>
    <n v="-7.3"/>
    <n v="3.08"/>
    <s v="11"/>
    <x v="0"/>
    <e v="#N/A"/>
  </r>
  <r>
    <x v="6"/>
    <x v="201"/>
    <n v="20.53"/>
    <n v="-5.0000000000000001E-4"/>
    <n v="5589133"/>
    <n v="8668"/>
    <n v="5.4600000000000003E-2"/>
    <n v="2.02"/>
    <x v="190"/>
    <n v="21.86"/>
    <n v="14.29"/>
    <x v="1"/>
    <s v=""/>
    <n v="6.4783244033122189E-2"/>
    <n v="-0.30394544568923532"/>
    <x v="187"/>
    <n v="7.01"/>
    <n v="2.5"/>
    <s v="27"/>
    <x v="2"/>
    <n v="8.9700000000000002E-2"/>
  </r>
  <r>
    <x v="6"/>
    <x v="202"/>
    <n v="52.27"/>
    <n v="1E-3"/>
    <n v="2915053"/>
    <n v="8971"/>
    <n v="3.9399999999999998E-2"/>
    <n v="3.11"/>
    <x v="191"/>
    <n v="59.26"/>
    <n v="45.45"/>
    <x v="99"/>
    <n v="-0.16170212765957448"/>
    <n v="0.13372871628084937"/>
    <n v="-0.13047637268031376"/>
    <x v="188"/>
    <n v="4.7"/>
    <n v="3.44"/>
    <s v="34"/>
    <x v="2"/>
    <n v="0.31209999999999999"/>
  </r>
  <r>
    <x v="6"/>
    <x v="203"/>
    <n v="127.22"/>
    <n v="-5.1000000000000004E-3"/>
    <n v="902073"/>
    <n v="9608"/>
    <n v="3.3000000000000002E-2"/>
    <m/>
    <x v="1"/>
    <n v="141.35"/>
    <n v="115.09"/>
    <x v="1"/>
    <s v=""/>
    <n v="0.11106744222606513"/>
    <n v="-9.5346643609495296E-2"/>
    <x v="1"/>
    <n v="5.28"/>
    <n v="3.4"/>
    <s v="34"/>
    <x v="2"/>
    <n v="-4.2099999999999999E-2"/>
  </r>
  <r>
    <x v="6"/>
    <x v="204"/>
    <n v="62.65"/>
    <n v="1.8E-3"/>
    <n v="1856269"/>
    <n v="10498"/>
    <n v="3.7400000000000003E-2"/>
    <n v="3.56"/>
    <x v="192"/>
    <n v="70.260000000000005"/>
    <n v="55.5"/>
    <x v="147"/>
    <n v="3.3149171270718147E-2"/>
    <n v="0.12146847565841989"/>
    <n v="-0.11412609736632084"/>
    <x v="189"/>
    <n v="5.09"/>
    <n v="2.4300000000000002"/>
    <s v="25"/>
    <x v="3"/>
    <n v="-8.2699999999999996E-2"/>
  </r>
  <r>
    <x v="6"/>
    <x v="205"/>
    <n v="18.39"/>
    <n v="-2.2000000000000001E-3"/>
    <n v="3977040"/>
    <n v="1204"/>
    <n v="7.1800000000000003E-2"/>
    <n v="32.15"/>
    <x v="193"/>
    <n v="21.19"/>
    <n v="14.925000000000001"/>
    <x v="84"/>
    <n v="1.9792531120331951"/>
    <n v="0.15225666122892889"/>
    <n v="-0.18841761827079928"/>
    <x v="190"/>
    <n v="150.54"/>
    <n v="0.55000000000000004"/>
    <m/>
    <x v="2"/>
    <s v="NA"/>
  </r>
  <r>
    <x v="6"/>
    <x v="206"/>
    <n v="72.5"/>
    <n v="2.0999999999999999E-3"/>
    <n v="4657058"/>
    <n v="23629"/>
    <n v="3.7699999999999997E-2"/>
    <n v="3.17"/>
    <x v="194"/>
    <n v="82.17"/>
    <n v="59.93"/>
    <x v="78"/>
    <n v="-0.20631578947368423"/>
    <n v="0.13337931034482753"/>
    <n v="-0.17337931034482756"/>
    <x v="191"/>
    <n v="5.71"/>
    <n v="2.5499999999999998"/>
    <s v="24"/>
    <x v="3"/>
    <n v="0.54400000000000004"/>
  </r>
  <r>
    <x v="6"/>
    <x v="207"/>
    <n v="145.49"/>
    <n v="1E-3"/>
    <n v="2836466"/>
    <n v="44646"/>
    <n v="5.7700000000000001E-2"/>
    <n v="13.16"/>
    <x v="195"/>
    <n v="186.44"/>
    <n v="142.4"/>
    <x v="119"/>
    <n v="0.8612903225806452"/>
    <n v="0.28146264348065153"/>
    <n v="-2.1238573097807412E-2"/>
    <x v="192"/>
    <n v="5.64"/>
    <n v="3.49"/>
    <s v="25"/>
    <x v="3"/>
    <n v="-0.1313"/>
  </r>
  <r>
    <x v="7"/>
    <x v="208"/>
    <n v="8.8635999999999999"/>
    <n v="-1.5100000000000001E-2"/>
    <n v="16824"/>
    <n v="17"/>
    <e v="#VALUE!"/>
    <n v="0.56999999999999995"/>
    <x v="196"/>
    <n v="11.2"/>
    <n v="5.0999999999999996"/>
    <x v="148"/>
    <s v=""/>
    <n v="0.26359492756893355"/>
    <n v="-0.42461302405343204"/>
    <x v="1"/>
    <n v="6.08"/>
    <n v="2.85"/>
    <s v="N/A"/>
    <x v="0"/>
    <e v="#N/A"/>
  </r>
  <r>
    <x v="7"/>
    <x v="209"/>
    <n v="4.2300000000000004"/>
    <n v="-9.4000000000000004E-3"/>
    <n v="43315"/>
    <n v="33"/>
    <n v="6.1499999999999999E-2"/>
    <n v="0.25"/>
    <x v="197"/>
    <n v="4.9541000000000004"/>
    <n v="3.65"/>
    <x v="149"/>
    <n v="8.0843585237258431E-2"/>
    <n v="0.1711820330969267"/>
    <n v="-0.1371158392434989"/>
    <x v="193"/>
    <n v="6.39"/>
    <n v="1.18"/>
    <m/>
    <x v="4"/>
    <s v="NA"/>
  </r>
  <r>
    <x v="7"/>
    <x v="210"/>
    <n v="8.0000000000000002E-3"/>
    <n v="0"/>
    <n v="0"/>
    <n v="5.8"/>
    <e v="#VALUE!"/>
    <m/>
    <x v="1"/>
    <n v="0.8"/>
    <n v="8.0000000000000002E-3"/>
    <x v="1"/>
    <s v=""/>
    <n v="99"/>
    <n v="0"/>
    <x v="1"/>
    <n v="-1.75"/>
    <m/>
    <m/>
    <x v="0"/>
    <e v="#N/A"/>
  </r>
  <r>
    <x v="7"/>
    <x v="211"/>
    <n v="6.62"/>
    <n v="9.1000000000000004E-3"/>
    <n v="264954"/>
    <n v="239"/>
    <n v="3.0200000000000001E-2"/>
    <n v="-0.15"/>
    <x v="198"/>
    <n v="7.22"/>
    <n v="4.45"/>
    <x v="1"/>
    <s v=""/>
    <n v="9.0634441087613205E-2"/>
    <n v="-0.32779456193353473"/>
    <x v="194"/>
    <n v="9.39"/>
    <n v="0.79"/>
    <m/>
    <x v="4"/>
    <n v="-0.41799999999999998"/>
  </r>
  <r>
    <x v="7"/>
    <x v="212"/>
    <n v="12.8"/>
    <n v="7.1000000000000004E-3"/>
    <n v="250601"/>
    <n v="268"/>
    <n v="4.1799999999999997E-2"/>
    <n v="0.93"/>
    <x v="199"/>
    <n v="13.31"/>
    <n v="11.12"/>
    <x v="1"/>
    <s v=""/>
    <n v="3.9843749999999956E-2"/>
    <n v="-0.13125000000000009"/>
    <x v="195"/>
    <n v="13.16"/>
    <n v="1.1599999999999999"/>
    <m/>
    <x v="4"/>
    <n v="4.1099999999999998E-2"/>
  </r>
  <r>
    <x v="7"/>
    <x v="213"/>
    <n v="19.55"/>
    <n v="-2.0500000000000001E-2"/>
    <n v="943309"/>
    <n v="435"/>
    <n v="7.1599999999999997E-2"/>
    <n v="3.44"/>
    <x v="200"/>
    <n v="22.2"/>
    <n v="17.21"/>
    <x v="150"/>
    <n v="2.8011204481792618E-3"/>
    <n v="0.13554987212276215"/>
    <n v="-0.119693094629156"/>
    <x v="196"/>
    <n v="1.36"/>
    <n v="2.54"/>
    <m/>
    <x v="1"/>
    <s v="NA"/>
  </r>
  <r>
    <x v="7"/>
    <x v="214"/>
    <n v="11.49"/>
    <n v="-3.5000000000000001E-3"/>
    <n v="425198"/>
    <n v="563"/>
    <n v="4.7E-2"/>
    <n v="-3.14"/>
    <x v="201"/>
    <n v="12.54"/>
    <n v="6.71"/>
    <x v="151"/>
    <n v="4.6770601336302953E-2"/>
    <n v="9.1383812010443766E-2"/>
    <n v="-0.4160139251523064"/>
    <x v="197"/>
    <n v="-6"/>
    <n v="0.42"/>
    <s v="5"/>
    <x v="1"/>
    <n v="-5.9400000000000001E-2"/>
  </r>
  <r>
    <x v="7"/>
    <x v="215"/>
    <n v="44.38"/>
    <n v="1.46E-2"/>
    <n v="215771"/>
    <n v="601"/>
    <n v="6.7599999999999993E-2"/>
    <n v="5.46"/>
    <x v="202"/>
    <n v="49.75"/>
    <n v="32.520000000000003"/>
    <x v="152"/>
    <n v="-0.14104193138500654"/>
    <n v="0.12100045065344744"/>
    <n v="-0.26723749436683186"/>
    <x v="198"/>
    <n v="1.44"/>
    <n v="5.18"/>
    <m/>
    <x v="1"/>
    <s v="NA"/>
  </r>
  <r>
    <x v="7"/>
    <x v="216"/>
    <n v="39.75"/>
    <n v="1.9199999999999998E-2"/>
    <n v="427879"/>
    <n v="1899"/>
    <n v="1.5699999999999999E-2"/>
    <n v="1.49"/>
    <x v="203"/>
    <n v="43.01"/>
    <n v="16.53"/>
    <x v="1"/>
    <s v=""/>
    <n v="8.2012578616352139E-2"/>
    <n v="-0.58415094339622642"/>
    <x v="199"/>
    <n v="9.35"/>
    <n v="2.04"/>
    <m/>
    <x v="1"/>
    <n v="0.39610000000000001"/>
  </r>
  <r>
    <x v="7"/>
    <x v="217"/>
    <n v="21.11"/>
    <n v="0"/>
    <n v="0"/>
    <n v="929"/>
    <n v="4.7399999999999998E-2"/>
    <n v="3.98"/>
    <x v="204"/>
    <n v="23.34"/>
    <n v="20.12"/>
    <x v="153"/>
    <n v="-4.2016806722690037E-3"/>
    <n v="0.10563713879677872"/>
    <n v="-4.689720511605866E-2"/>
    <x v="200"/>
    <n v="5.7"/>
    <n v="2.91"/>
    <m/>
    <x v="1"/>
    <s v="NA"/>
  </r>
  <r>
    <x v="7"/>
    <x v="218"/>
    <n v="32.659999999999997"/>
    <n v="2.5000000000000001E-3"/>
    <n v="1217542"/>
    <n v="1938"/>
    <n v="4.0399999999999998E-2"/>
    <n v="2.78"/>
    <x v="205"/>
    <n v="35.76"/>
    <n v="25.11"/>
    <x v="144"/>
    <n v="2.5380710659898442E-2"/>
    <n v="9.4917330067360695E-2"/>
    <n v="-0.23116962645437833"/>
    <x v="201"/>
    <n v="6.47"/>
    <n v="2.2400000000000002"/>
    <m/>
    <x v="1"/>
    <n v="0.36680000000000001"/>
  </r>
  <r>
    <x v="7"/>
    <x v="219"/>
    <n v="8.25"/>
    <n v="0"/>
    <n v="40143534"/>
    <n v="1595"/>
    <n v="0.1067"/>
    <n v="2.66"/>
    <x v="206"/>
    <n v="20.14"/>
    <n v="5.24"/>
    <x v="1"/>
    <s v=""/>
    <n v="1.4412121212121214"/>
    <n v="-0.36484848484848487"/>
    <x v="202"/>
    <n v="5.1100000000000003"/>
    <n v="0.9"/>
    <m/>
    <x v="2"/>
    <s v="NA"/>
  </r>
  <r>
    <x v="7"/>
    <x v="220"/>
    <n v="27.68"/>
    <n v="9.1000000000000004E-3"/>
    <n v="1194671"/>
    <n v="1908"/>
    <n v="4.41E-2"/>
    <n v="1.46"/>
    <x v="207"/>
    <n v="29.85"/>
    <n v="24.97"/>
    <x v="1"/>
    <s v=""/>
    <n v="7.8395953757225412E-2"/>
    <n v="-9.790462427745672E-2"/>
    <x v="203"/>
    <n v="5.01"/>
    <n v="3.7"/>
    <m/>
    <x v="1"/>
    <n v="0.1323"/>
  </r>
  <r>
    <x v="7"/>
    <x v="221"/>
    <n v="43.99"/>
    <n v="4.5999999999999999E-3"/>
    <n v="1032887"/>
    <n v="2957"/>
    <n v="3.6400000000000002E-2"/>
    <n v="2.39"/>
    <x v="208"/>
    <n v="44.695"/>
    <n v="28.072500000000002"/>
    <x v="1"/>
    <s v=""/>
    <n v="1.6026369629461135E-2"/>
    <n v="-0.36184360081836775"/>
    <x v="204"/>
    <n v="4.5199999999999996"/>
    <n v="3.17"/>
    <s v="33"/>
    <x v="2"/>
    <n v="-1.52E-2"/>
  </r>
  <r>
    <x v="7"/>
    <x v="222"/>
    <n v="52.8"/>
    <n v="2.0999999999999999E-3"/>
    <n v="995653"/>
    <n v="3075"/>
    <n v="3.3300000000000003E-2"/>
    <n v="2.38"/>
    <x v="209"/>
    <n v="55.13"/>
    <n v="34.270000000000003"/>
    <x v="154"/>
    <n v="0.12121212121212133"/>
    <n v="4.4128787878787934E-2"/>
    <n v="-0.35094696969696959"/>
    <x v="205"/>
    <n v="6.56"/>
    <n v="2.42"/>
    <m/>
    <x v="1"/>
    <n v="-2.0299999999999999E-2"/>
  </r>
  <r>
    <x v="7"/>
    <x v="223"/>
    <n v="16.440000000000001"/>
    <n v="1.29E-2"/>
    <n v="3666300"/>
    <n v="1994"/>
    <n v="0.1168"/>
    <n v="2.36"/>
    <x v="210"/>
    <n v="24.03"/>
    <n v="13.28"/>
    <x v="155"/>
    <n v="0.71010248901903372"/>
    <n v="0.46167883211678817"/>
    <n v="-0.19221411192214122"/>
    <x v="206"/>
    <n v="6.13"/>
    <n v="2.09"/>
    <s v="7"/>
    <x v="2"/>
    <s v="NA"/>
  </r>
  <r>
    <x v="7"/>
    <x v="224"/>
    <n v="17.440000000000001"/>
    <n v="2.1100000000000001E-2"/>
    <n v="3124571"/>
    <n v="2077"/>
    <n v="0.1009"/>
    <n v="2.78"/>
    <x v="211"/>
    <n v="24.38"/>
    <n v="14.68"/>
    <x v="74"/>
    <n v="0.59148264984227139"/>
    <n v="0.39793577981651351"/>
    <n v="-0.15825688073394506"/>
    <x v="207"/>
    <n v="4.29"/>
    <n v="3.66"/>
    <s v="8"/>
    <x v="2"/>
    <s v="NA"/>
  </r>
  <r>
    <x v="7"/>
    <x v="225"/>
    <n v="26.76"/>
    <n v="2.2200000000000001E-2"/>
    <n v="1600295"/>
    <n v="3841"/>
    <n v="5.3800000000000001E-2"/>
    <n v="2.48"/>
    <x v="212"/>
    <n v="28.414999999999999"/>
    <n v="16.809999999999999"/>
    <x v="156"/>
    <n v="-0.10779436152570476"/>
    <n v="6.1846038863975883E-2"/>
    <n v="-0.37182361733931246"/>
    <x v="208"/>
    <n v="7.56"/>
    <n v="2.63"/>
    <m/>
    <x v="0"/>
    <e v="#N/A"/>
  </r>
  <r>
    <x v="7"/>
    <x v="226"/>
    <n v="32.72"/>
    <n v="1.43E-2"/>
    <n v="1154756"/>
    <n v="4231"/>
    <n v="3.3000000000000002E-2"/>
    <m/>
    <x v="1"/>
    <n v="32.92"/>
    <n v="25.83"/>
    <x v="52"/>
    <n v="-0.26666666666666661"/>
    <n v="6.1124694376528677E-3"/>
    <n v="-0.21057457212713937"/>
    <x v="1"/>
    <n v="4.4400000000000004"/>
    <n v="4.05"/>
    <s v="25"/>
    <x v="2"/>
    <n v="-7.8E-2"/>
  </r>
  <r>
    <x v="7"/>
    <x v="227"/>
    <n v="113.24"/>
    <n v="-3.3E-3"/>
    <n v="743186"/>
    <n v="4268"/>
    <n v="4.3099999999999999E-2"/>
    <n v="6.8"/>
    <x v="213"/>
    <n v="123.685"/>
    <n v="82.64"/>
    <x v="1"/>
    <s v=""/>
    <n v="9.2237725185446928E-2"/>
    <n v="-0.27022253620628744"/>
    <x v="209"/>
    <n v="5.21"/>
    <n v="3.81"/>
    <m/>
    <x v="2"/>
    <n v="9.7500000000000003E-2"/>
  </r>
  <r>
    <x v="7"/>
    <x v="228"/>
    <n v="107.32"/>
    <n v="5.4999999999999997E-3"/>
    <n v="680231"/>
    <n v="5007"/>
    <n v="3.73E-2"/>
    <n v="6.74"/>
    <x v="214"/>
    <n v="112.64"/>
    <n v="89.54"/>
    <x v="157"/>
    <n v="-9.2457420924574207E-2"/>
    <n v="4.9571375326127542E-2"/>
    <n v="-0.16567275437942586"/>
    <x v="210"/>
    <n v="5.44"/>
    <n v="3.12"/>
    <s v="23"/>
    <x v="2"/>
    <n v="7.3999999999999996E-2"/>
  </r>
  <r>
    <x v="7"/>
    <x v="229"/>
    <n v="70.3"/>
    <n v="1.4E-3"/>
    <n v="1352469"/>
    <n v="5516"/>
    <n v="6.4000000000000001E-2"/>
    <n v="5.85"/>
    <x v="215"/>
    <n v="80.75"/>
    <n v="62.75"/>
    <x v="158"/>
    <n v="4.7463175122749668E-2"/>
    <n v="0.14864864864864868"/>
    <n v="-0.10739687055476521"/>
    <x v="211"/>
    <n v="6.16"/>
    <n v="2.71"/>
    <s v="21"/>
    <x v="2"/>
    <n v="6.2300000000000001E-2"/>
  </r>
  <r>
    <x v="7"/>
    <x v="230"/>
    <n v="31.69"/>
    <n v="1.2500000000000001E-2"/>
    <n v="3006756"/>
    <n v="6134"/>
    <n v="4.1700000000000001E-2"/>
    <n v="1.77"/>
    <x v="216"/>
    <n v="36.32"/>
    <n v="27.97"/>
    <x v="1"/>
    <s v=""/>
    <n v="0.14610287156831814"/>
    <n v="-0.11738718838750406"/>
    <x v="212"/>
    <n v="4.2300000000000004"/>
    <n v="3.22"/>
    <m/>
    <x v="2"/>
    <n v="-4.58E-2"/>
  </r>
  <r>
    <x v="7"/>
    <x v="231"/>
    <n v="64.94"/>
    <n v="4.3E-3"/>
    <n v="1774075"/>
    <n v="7351"/>
    <n v="3.0800000000000001E-2"/>
    <n v="2.94"/>
    <x v="217"/>
    <n v="79.73"/>
    <n v="48.936300000000003"/>
    <x v="117"/>
    <n v="5.4794520547945202E-2"/>
    <n v="0.2277486910994766"/>
    <n v="-0.24643825069294722"/>
    <x v="213"/>
    <n v="6.31"/>
    <n v="1"/>
    <m/>
    <x v="2"/>
    <n v="6.5000000000000002E-2"/>
  </r>
  <r>
    <x v="7"/>
    <x v="232"/>
    <n v="88.4"/>
    <n v="4.1000000000000003E-3"/>
    <n v="815503"/>
    <n v="8878"/>
    <n v="4.3400000000000001E-2"/>
    <n v="5.97"/>
    <x v="218"/>
    <n v="88.48"/>
    <n v="65.040000000000006"/>
    <x v="1"/>
    <s v=""/>
    <n v="9.0497737556560764E-4"/>
    <n v="-0.26425339366515832"/>
    <x v="214"/>
    <n v="5.07"/>
    <n v="3.75"/>
    <s v="6"/>
    <x v="0"/>
    <e v="#N/A"/>
  </r>
  <r>
    <x v="7"/>
    <x v="233"/>
    <n v="43.03"/>
    <n v="4.7000000000000002E-3"/>
    <n v="1345062"/>
    <n v="9238"/>
    <n v="6.5100000000000005E-2"/>
    <n v="2.6"/>
    <x v="219"/>
    <n v="43.22"/>
    <n v="31.19"/>
    <x v="1"/>
    <s v=""/>
    <n v="4.415524052986175E-3"/>
    <n v="-0.27515686730188238"/>
    <x v="215"/>
    <n v="6.04"/>
    <n v="2.23"/>
    <m/>
    <x v="2"/>
    <n v="0.10589999999999999"/>
  </r>
  <r>
    <x v="7"/>
    <x v="234"/>
    <n v="31.96"/>
    <n v="1.6000000000000001E-3"/>
    <n v="3250973"/>
    <n v="9177"/>
    <n v="7.7399999999999997E-2"/>
    <n v="3.05"/>
    <x v="220"/>
    <n v="37.32"/>
    <n v="29.28"/>
    <x v="159"/>
    <n v="0.91111111111111098"/>
    <n v="0.16770963704630781"/>
    <n v="-8.3854818523153907E-2"/>
    <x v="216"/>
    <n v="5.69"/>
    <n v="1.77"/>
    <s v="9"/>
    <x v="2"/>
    <n v="-0.21890000000000001"/>
  </r>
  <r>
    <x v="7"/>
    <x v="235"/>
    <n v="25.36"/>
    <n v="1.6000000000000001E-3"/>
    <n v="3467033"/>
    <n v="11691"/>
    <n v="4.6899999999999997E-2"/>
    <n v="1.49"/>
    <x v="221"/>
    <n v="25.54"/>
    <n v="17.64"/>
    <x v="103"/>
    <n v="0.36734693877551017"/>
    <n v="7.0977917981072114E-3"/>
    <n v="-0.30441640378548895"/>
    <x v="217"/>
    <n v="4.91"/>
    <n v="3.8"/>
    <m/>
    <x v="2"/>
    <n v="0.154"/>
  </r>
  <r>
    <x v="7"/>
    <x v="236"/>
    <n v="104.47"/>
    <n v="6.0000000000000001E-3"/>
    <n v="1564078"/>
    <n v="13530"/>
    <n v="3.4500000000000003E-2"/>
    <n v="5.05"/>
    <x v="222"/>
    <n v="124.455"/>
    <n v="86.99"/>
    <x v="118"/>
    <n v="0.1311475409836067"/>
    <n v="0.1912989374940175"/>
    <n v="-0.16732076194122714"/>
    <x v="218"/>
    <n v="6.03"/>
    <n v="3.25"/>
    <s v="14"/>
    <x v="3"/>
    <n v="0.1545"/>
  </r>
  <r>
    <x v="7"/>
    <x v="237"/>
    <n v="30.15"/>
    <n v="4.7000000000000002E-3"/>
    <n v="9383900"/>
    <n v="22466"/>
    <n v="4.5100000000000001E-2"/>
    <n v="0.66"/>
    <x v="223"/>
    <n v="30.28"/>
    <n v="20.52"/>
    <x v="160"/>
    <n v="0.3666666666666667"/>
    <n v="4.3117744610283726E-3"/>
    <n v="-0.31940298507462683"/>
    <x v="219"/>
    <n v="5.41"/>
    <n v="2.12"/>
    <s v="42"/>
    <x v="3"/>
    <n v="-8.0699999999999994E-2"/>
  </r>
  <r>
    <x v="7"/>
    <x v="238"/>
    <n v="241.22"/>
    <n v="1.29E-2"/>
    <n v="1201989"/>
    <n v="27162"/>
    <n v="6.1000000000000004E-3"/>
    <n v="6.97"/>
    <x v="224"/>
    <n v="270.42"/>
    <n v="155.19"/>
    <x v="1"/>
    <s v=""/>
    <n v="0.12105132244424177"/>
    <n v="-0.35664538595473017"/>
    <x v="220"/>
    <n v="9.58"/>
    <n v="1.51"/>
    <s v="N/A"/>
    <x v="0"/>
    <e v="#N/A"/>
  </r>
  <r>
    <x v="7"/>
    <x v="239"/>
    <n v="118.02"/>
    <n v="-8.2000000000000007E-3"/>
    <n v="2730563"/>
    <n v="24649"/>
    <n v="3.6600000000000001E-2"/>
    <n v="7.43"/>
    <x v="225"/>
    <n v="136.32"/>
    <n v="100.05"/>
    <x v="1"/>
    <s v=""/>
    <n v="0.15505846466700568"/>
    <n v="-0.15226232841891207"/>
    <x v="221"/>
    <n v="6.47"/>
    <n v="1.78"/>
    <s v="14"/>
    <x v="3"/>
    <n v="6.7299999999999999E-2"/>
  </r>
  <r>
    <x v="7"/>
    <x v="240"/>
    <n v="211.5"/>
    <n v="6.6E-3"/>
    <n v="1658768"/>
    <n v="36945"/>
    <n v="3.78E-2"/>
    <n v="12.62"/>
    <x v="226"/>
    <n v="266.76"/>
    <n v="193.89"/>
    <x v="161"/>
    <n v="0.24752475247524752"/>
    <n v="0.26127659574468076"/>
    <n v="-8.3262411347517773E-2"/>
    <x v="222"/>
    <n v="0.93"/>
    <n v="29.47"/>
    <s v="34"/>
    <x v="3"/>
    <n v="1.5100000000000001E-2"/>
  </r>
  <r>
    <x v="7"/>
    <x v="241"/>
    <n v="577.71"/>
    <n v="3.0999999999999999E-3"/>
    <n v="931949"/>
    <n v="49266"/>
    <n v="1.7000000000000001E-2"/>
    <n v="21.23"/>
    <x v="227"/>
    <n v="609.97"/>
    <n v="335.29"/>
    <x v="162"/>
    <n v="-9.5744680851063801E-2"/>
    <n v="5.5841165982932539E-2"/>
    <n v="-0.41962230184694738"/>
    <x v="223"/>
    <n v="4.8600000000000003"/>
    <n v="2.4500000000000002"/>
    <s v="4"/>
    <x v="0"/>
    <e v="#N/A"/>
  </r>
  <r>
    <x v="7"/>
    <x v="242"/>
    <n v="142"/>
    <n v="1.49E-2"/>
    <n v="3225945"/>
    <n v="59039"/>
    <n v="3.3799999999999997E-2"/>
    <n v="5.74"/>
    <x v="228"/>
    <n v="149.47"/>
    <n v="103.21"/>
    <x v="163"/>
    <n v="-7.3972602739726057E-2"/>
    <n v="5.2605633802816909E-2"/>
    <n v="-0.27316901408450711"/>
    <x v="224"/>
    <n v="7.17"/>
    <n v="2.5299999999999998"/>
    <s v="5"/>
    <x v="0"/>
    <e v="#N/A"/>
  </r>
  <r>
    <x v="0"/>
    <x v="243"/>
    <n v="6.71"/>
    <n v="3.2300000000000002E-2"/>
    <n v="507871"/>
    <n v="993"/>
    <e v="#VALUE!"/>
    <m/>
    <x v="1"/>
    <n v="9.4"/>
    <n v="6.12"/>
    <x v="1"/>
    <s v=""/>
    <n v="0.40089418777943364"/>
    <n v="-8.7928464977645282E-2"/>
    <x v="1"/>
    <n v="-7.79"/>
    <m/>
    <m/>
    <x v="0"/>
    <e v="#N/A"/>
  </r>
  <r>
    <x v="7"/>
    <x v="244"/>
    <n v="227.74"/>
    <n v="1.5800000000000002E-2"/>
    <n v="3333084"/>
    <n v="100875"/>
    <n v="1.77E-2"/>
    <m/>
    <x v="1"/>
    <n v="242"/>
    <n v="150.66499999999999"/>
    <x v="164"/>
    <n v="4.7337278106508895E-2"/>
    <n v="6.2615263019232481E-2"/>
    <n v="-0.33843417932730313"/>
    <x v="1"/>
    <n v="5.52"/>
    <n v="3.34"/>
    <s v="7"/>
    <x v="0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24" applyNumberFormats="0" applyBorderFormats="0" applyFontFormats="0" applyPatternFormats="0" applyAlignmentFormats="0" applyWidthHeightFormats="1" dataCaption="Értékek" updatedVersion="4" minRefreshableVersion="3" preserveFormatting="0" colGrandTotals="0" itemPrintTitles="1" createdVersion="4" indent="0" compact="0" compactData="0" gridDropZones="1" chartFormat="10">
  <location ref="A7:S10" firstHeaderRow="1" firstDataRow="2" firstDataCol="1" rowPageCount="4" colPageCount="1"/>
  <pivotFields count="21">
    <pivotField axis="axisPage" compact="0" outline="0" multipleItemSelectionAllowed="1" showAll="0">
      <items count="9">
        <item h="1" sd="0" x="0"/>
        <item h="1" sd="0" x="1"/>
        <item h="1" sd="0" x="2"/>
        <item h="1" sd="0" x="3"/>
        <item h="1" sd="0" x="4"/>
        <item h="1" sd="0" x="5"/>
        <item sd="0" x="6"/>
        <item h="1" sd="0" x="7"/>
        <item t="default"/>
      </items>
    </pivotField>
    <pivotField axis="axisCol" compact="0" outline="0" showAll="0" defaultSubtotal="0">
      <items count="245">
        <item x="22"/>
        <item x="147"/>
        <item x="7"/>
        <item x="188"/>
        <item x="175"/>
        <item x="12"/>
        <item x="58"/>
        <item x="60"/>
        <item x="149"/>
        <item x="185"/>
        <item x="18"/>
        <item x="181"/>
        <item x="148"/>
        <item x="244"/>
        <item x="72"/>
        <item x="138"/>
        <item x="117"/>
        <item x="125"/>
        <item x="14"/>
        <item x="157"/>
        <item x="112"/>
        <item x="176"/>
        <item x="59"/>
        <item x="144"/>
        <item x="205"/>
        <item x="132"/>
        <item x="199"/>
        <item x="130"/>
        <item x="196"/>
        <item x="128"/>
        <item x="6"/>
        <item x="200"/>
        <item x="79"/>
        <item x="126"/>
        <item x="26"/>
        <item x="162"/>
        <item x="242"/>
        <item x="56"/>
        <item x="146"/>
        <item x="163"/>
        <item x="36"/>
        <item x="66"/>
        <item x="101"/>
        <item x="63"/>
        <item x="109"/>
        <item x="23"/>
        <item x="131"/>
        <item x="103"/>
        <item x="16"/>
        <item x="94"/>
        <item x="231"/>
        <item x="227"/>
        <item x="215"/>
        <item x="62"/>
        <item x="150"/>
        <item x="179"/>
        <item x="41"/>
        <item x="183"/>
        <item x="214"/>
        <item x="230"/>
        <item x="116"/>
        <item x="193"/>
        <item x="110"/>
        <item x="224"/>
        <item x="106"/>
        <item x="121"/>
        <item x="239"/>
        <item x="42"/>
        <item x="95"/>
        <item x="105"/>
        <item x="84"/>
        <item x="67"/>
        <item x="19"/>
        <item x="4"/>
        <item x="92"/>
        <item x="151"/>
        <item x="15"/>
        <item x="229"/>
        <item x="13"/>
        <item x="115"/>
        <item x="241"/>
        <item x="158"/>
        <item x="25"/>
        <item x="156"/>
        <item x="236"/>
        <item x="27"/>
        <item x="220"/>
        <item x="243"/>
        <item x="211"/>
        <item x="210"/>
        <item x="93"/>
        <item x="3"/>
        <item x="2"/>
        <item x="203"/>
        <item x="102"/>
        <item x="223"/>
        <item x="5"/>
        <item x="233"/>
        <item x="34"/>
        <item x="65"/>
        <item x="17"/>
        <item x="11"/>
        <item x="88"/>
        <item x="177"/>
        <item x="47"/>
        <item x="87"/>
        <item x="57"/>
        <item x="51"/>
        <item x="217"/>
        <item x="118"/>
        <item x="159"/>
        <item x="119"/>
        <item x="74"/>
        <item x="45"/>
        <item x="78"/>
        <item x="61"/>
        <item x="46"/>
        <item x="174"/>
        <item x="54"/>
        <item x="82"/>
        <item x="141"/>
        <item x="85"/>
        <item x="64"/>
        <item x="155"/>
        <item x="137"/>
        <item x="234"/>
        <item x="140"/>
        <item x="97"/>
        <item x="120"/>
        <item x="213"/>
        <item x="195"/>
        <item x="201"/>
        <item x="142"/>
        <item x="123"/>
        <item x="178"/>
        <item x="232"/>
        <item x="212"/>
        <item x="30"/>
        <item x="71"/>
        <item x="28"/>
        <item x="228"/>
        <item x="39"/>
        <item x="20"/>
        <item x="154"/>
        <item x="197"/>
        <item x="0"/>
        <item x="77"/>
        <item x="8"/>
        <item x="133"/>
        <item x="86"/>
        <item x="48"/>
        <item x="33"/>
        <item x="129"/>
        <item x="43"/>
        <item x="202"/>
        <item x="143"/>
        <item x="104"/>
        <item x="218"/>
        <item x="37"/>
        <item x="139"/>
        <item x="98"/>
        <item x="206"/>
        <item x="113"/>
        <item x="50"/>
        <item x="10"/>
        <item x="107"/>
        <item x="225"/>
        <item x="165"/>
        <item x="221"/>
        <item x="111"/>
        <item x="73"/>
        <item x="168"/>
        <item x="114"/>
        <item x="76"/>
        <item x="96"/>
        <item x="80"/>
        <item x="134"/>
        <item x="191"/>
        <item x="240"/>
        <item x="24"/>
        <item x="161"/>
        <item x="208"/>
        <item x="222"/>
        <item x="204"/>
        <item x="136"/>
        <item x="91"/>
        <item x="75"/>
        <item x="198"/>
        <item x="69"/>
        <item x="182"/>
        <item x="189"/>
        <item x="173"/>
        <item x="127"/>
        <item x="169"/>
        <item x="226"/>
        <item x="216"/>
        <item x="238"/>
        <item x="44"/>
        <item x="209"/>
        <item x="70"/>
        <item x="186"/>
        <item x="180"/>
        <item x="122"/>
        <item x="100"/>
        <item x="83"/>
        <item x="164"/>
        <item x="40"/>
        <item x="35"/>
        <item x="55"/>
        <item x="207"/>
        <item x="194"/>
        <item x="187"/>
        <item x="166"/>
        <item x="90"/>
        <item x="9"/>
        <item x="29"/>
        <item x="152"/>
        <item x="190"/>
        <item x="108"/>
        <item x="89"/>
        <item x="99"/>
        <item x="171"/>
        <item x="170"/>
        <item x="153"/>
        <item x="184"/>
        <item x="38"/>
        <item x="135"/>
        <item x="219"/>
        <item x="31"/>
        <item x="235"/>
        <item x="124"/>
        <item x="52"/>
        <item x="53"/>
        <item x="145"/>
        <item x="160"/>
        <item x="32"/>
        <item x="172"/>
        <item x="81"/>
        <item x="49"/>
        <item x="21"/>
        <item x="192"/>
        <item x="167"/>
        <item x="237"/>
        <item x="68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 defaultSubtotal="0">
      <items count="229">
        <item x="155"/>
        <item x="26"/>
        <item x="198"/>
        <item x="117"/>
        <item x="48"/>
        <item x="101"/>
        <item x="16"/>
        <item x="189"/>
        <item x="188"/>
        <item x="126"/>
        <item x="31"/>
        <item x="88"/>
        <item x="14"/>
        <item x="148"/>
        <item x="180"/>
        <item x="55"/>
        <item x="21"/>
        <item x="120"/>
        <item x="0"/>
        <item x="97"/>
        <item x="201"/>
        <item x="150"/>
        <item x="153"/>
        <item x="193"/>
        <item x="151"/>
        <item x="93"/>
        <item x="161"/>
        <item x="128"/>
        <item x="149"/>
        <item x="53"/>
        <item x="206"/>
        <item x="114"/>
        <item x="8"/>
        <item x="94"/>
        <item x="17"/>
        <item x="152"/>
        <item x="69"/>
        <item x="99"/>
        <item x="122"/>
        <item x="204"/>
        <item x="49"/>
        <item x="138"/>
        <item x="4"/>
        <item x="133"/>
        <item x="175"/>
        <item x="200"/>
        <item x="54"/>
        <item x="57"/>
        <item x="6"/>
        <item x="211"/>
        <item x="66"/>
        <item x="179"/>
        <item x="135"/>
        <item x="118"/>
        <item x="158"/>
        <item x="52"/>
        <item x="70"/>
        <item x="169"/>
        <item x="43"/>
        <item x="210"/>
        <item x="90"/>
        <item x="71"/>
        <item x="181"/>
        <item x="3"/>
        <item x="105"/>
        <item x="61"/>
        <item x="5"/>
        <item x="163"/>
        <item x="202"/>
        <item x="60"/>
        <item x="51"/>
        <item x="186"/>
        <item x="2"/>
        <item x="92"/>
        <item x="62"/>
        <item x="18"/>
        <item x="75"/>
        <item x="107"/>
        <item x="72"/>
        <item x="36"/>
        <item x="30"/>
        <item x="131"/>
        <item x="132"/>
        <item x="68"/>
        <item x="64"/>
        <item x="185"/>
        <item x="89"/>
        <item x="102"/>
        <item x="124"/>
        <item x="58"/>
        <item x="27"/>
        <item x="190"/>
        <item x="45"/>
        <item x="91"/>
        <item x="220"/>
        <item x="103"/>
        <item x="104"/>
        <item x="10"/>
        <item x="67"/>
        <item x="212"/>
        <item x="15"/>
        <item x="95"/>
        <item x="159"/>
        <item x="195"/>
        <item x="156"/>
        <item x="59"/>
        <item x="187"/>
        <item x="56"/>
        <item x="162"/>
        <item x="154"/>
        <item x="165"/>
        <item x="205"/>
        <item x="168"/>
        <item x="167"/>
        <item x="215"/>
        <item x="173"/>
        <item x="35"/>
        <item x="87"/>
        <item x="33"/>
        <item x="9"/>
        <item x="183"/>
        <item x="178"/>
        <item x="28"/>
        <item x="42"/>
        <item x="121"/>
        <item x="76"/>
        <item x="108"/>
        <item x="29"/>
        <item x="182"/>
        <item x="50"/>
        <item x="127"/>
        <item x="160"/>
        <item x="199"/>
        <item x="80"/>
        <item x="46"/>
        <item x="100"/>
        <item x="112"/>
        <item x="171"/>
        <item x="218"/>
        <item x="23"/>
        <item x="130"/>
        <item x="39"/>
        <item x="113"/>
        <item x="140"/>
        <item x="196"/>
        <item x="37"/>
        <item x="116"/>
        <item x="225"/>
        <item x="214"/>
        <item x="44"/>
        <item x="38"/>
        <item x="219"/>
        <item x="137"/>
        <item x="213"/>
        <item x="226"/>
        <item x="191"/>
        <item x="197"/>
        <item x="111"/>
        <item x="221"/>
        <item x="40"/>
        <item x="172"/>
        <item x="11"/>
        <item x="184"/>
        <item x="96"/>
        <item x="192"/>
        <item x="136"/>
        <item x="157"/>
        <item x="216"/>
        <item x="98"/>
        <item x="134"/>
        <item x="25"/>
        <item x="106"/>
        <item x="110"/>
        <item x="19"/>
        <item x="164"/>
        <item x="170"/>
        <item x="166"/>
        <item x="208"/>
        <item x="115"/>
        <item x="146"/>
        <item x="123"/>
        <item x="207"/>
        <item x="86"/>
        <item x="65"/>
        <item x="147"/>
        <item x="41"/>
        <item x="109"/>
        <item x="143"/>
        <item x="222"/>
        <item x="12"/>
        <item x="177"/>
        <item x="139"/>
        <item x="83"/>
        <item x="174"/>
        <item x="77"/>
        <item x="20"/>
        <item x="74"/>
        <item x="217"/>
        <item x="47"/>
        <item x="209"/>
        <item x="22"/>
        <item x="13"/>
        <item x="142"/>
        <item x="194"/>
        <item x="24"/>
        <item x="144"/>
        <item x="228"/>
        <item x="85"/>
        <item x="63"/>
        <item x="82"/>
        <item x="203"/>
        <item x="129"/>
        <item x="227"/>
        <item x="145"/>
        <item x="141"/>
        <item x="78"/>
        <item x="32"/>
        <item x="79"/>
        <item x="81"/>
        <item x="224"/>
        <item x="84"/>
        <item x="7"/>
        <item x="34"/>
        <item x="73"/>
        <item x="176"/>
        <item x="223"/>
        <item x="125"/>
        <item x="119"/>
        <item x="1"/>
      </items>
    </pivotField>
    <pivotField compact="0" outline="0" showAll="0"/>
    <pivotField compact="0" outline="0" showAll="0"/>
    <pivotField axis="axisPage" compact="0" outline="0" showAll="0">
      <items count="166">
        <item x="12"/>
        <item x="39"/>
        <item x="110"/>
        <item x="116"/>
        <item x="164"/>
        <item x="162"/>
        <item x="90"/>
        <item x="18"/>
        <item x="67"/>
        <item x="89"/>
        <item x="113"/>
        <item x="94"/>
        <item x="75"/>
        <item x="128"/>
        <item x="84"/>
        <item x="0"/>
        <item x="69"/>
        <item x="15"/>
        <item x="91"/>
        <item x="17"/>
        <item x="66"/>
        <item x="117"/>
        <item x="97"/>
        <item x="93"/>
        <item x="154"/>
        <item x="161"/>
        <item x="111"/>
        <item x="118"/>
        <item x="58"/>
        <item x="119"/>
        <item x="71"/>
        <item x="105"/>
        <item x="140"/>
        <item x="160"/>
        <item x="130"/>
        <item x="53"/>
        <item x="103"/>
        <item x="43"/>
        <item x="136"/>
        <item x="112"/>
        <item x="86"/>
        <item x="92"/>
        <item x="147"/>
        <item x="133"/>
        <item x="163"/>
        <item x="80"/>
        <item x="21"/>
        <item x="108"/>
        <item x="50"/>
        <item x="68"/>
        <item x="134"/>
        <item x="123"/>
        <item x="115"/>
        <item x="144"/>
        <item x="70"/>
        <item x="126"/>
        <item x="159"/>
        <item x="143"/>
        <item x="145"/>
        <item x="157"/>
        <item x="87"/>
        <item x="51"/>
        <item x="83"/>
        <item x="20"/>
        <item x="48"/>
        <item x="148"/>
        <item x="31"/>
        <item x="141"/>
        <item x="40"/>
        <item x="76"/>
        <item x="88"/>
        <item x="95"/>
        <item x="151"/>
        <item x="52"/>
        <item x="82"/>
        <item x="139"/>
        <item x="109"/>
        <item x="63"/>
        <item x="46"/>
        <item x="146"/>
        <item x="99"/>
        <item x="78"/>
        <item x="153"/>
        <item x="137"/>
        <item x="131"/>
        <item x="34"/>
        <item x="49"/>
        <item x="38"/>
        <item x="45"/>
        <item x="135"/>
        <item x="29"/>
        <item x="81"/>
        <item x="106"/>
        <item x="19"/>
        <item x="32"/>
        <item x="9"/>
        <item x="124"/>
        <item x="60"/>
        <item x="57"/>
        <item x="47"/>
        <item x="27"/>
        <item x="114"/>
        <item x="138"/>
        <item x="65"/>
        <item x="149"/>
        <item x="142"/>
        <item x="37"/>
        <item x="64"/>
        <item x="23"/>
        <item x="156"/>
        <item x="96"/>
        <item x="56"/>
        <item x="24"/>
        <item x="158"/>
        <item x="3"/>
        <item x="107"/>
        <item x="100"/>
        <item x="102"/>
        <item x="74"/>
        <item x="122"/>
        <item x="7"/>
        <item x="54"/>
        <item x="22"/>
        <item x="129"/>
        <item x="132"/>
        <item x="14"/>
        <item x="155"/>
        <item x="36"/>
        <item x="33"/>
        <item x="101"/>
        <item x="35"/>
        <item x="2"/>
        <item x="150"/>
        <item x="30"/>
        <item x="16"/>
        <item x="55"/>
        <item x="28"/>
        <item x="125"/>
        <item x="73"/>
        <item x="44"/>
        <item x="104"/>
        <item x="79"/>
        <item x="41"/>
        <item x="6"/>
        <item x="77"/>
        <item x="61"/>
        <item x="11"/>
        <item x="85"/>
        <item x="62"/>
        <item x="152"/>
        <item x="10"/>
        <item x="4"/>
        <item x="13"/>
        <item x="8"/>
        <item x="25"/>
        <item x="59"/>
        <item x="42"/>
        <item x="121"/>
        <item x="98"/>
        <item x="5"/>
        <item x="72"/>
        <item x="26"/>
        <item x="127"/>
        <item x="120"/>
        <item x="1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226">
        <item x="152"/>
        <item x="26"/>
        <item x="194"/>
        <item x="31"/>
        <item x="100"/>
        <item x="186"/>
        <item x="14"/>
        <item x="16"/>
        <item x="177"/>
        <item x="124"/>
        <item x="185"/>
        <item x="0"/>
        <item x="55"/>
        <item x="21"/>
        <item x="146"/>
        <item x="115"/>
        <item x="48"/>
        <item x="147"/>
        <item x="150"/>
        <item x="118"/>
        <item x="96"/>
        <item x="197"/>
        <item x="63"/>
        <item x="92"/>
        <item x="190"/>
        <item x="8"/>
        <item x="135"/>
        <item x="112"/>
        <item x="93"/>
        <item x="98"/>
        <item x="136"/>
        <item x="126"/>
        <item x="220"/>
        <item x="133"/>
        <item x="53"/>
        <item x="129"/>
        <item x="200"/>
        <item x="69"/>
        <item x="17"/>
        <item x="138"/>
        <item x="116"/>
        <item x="120"/>
        <item x="70"/>
        <item x="149"/>
        <item x="103"/>
        <item x="172"/>
        <item x="202"/>
        <item x="18"/>
        <item x="43"/>
        <item x="111"/>
        <item x="3"/>
        <item x="57"/>
        <item x="91"/>
        <item x="178"/>
        <item x="148"/>
        <item x="155"/>
        <item x="105"/>
        <item x="102"/>
        <item x="160"/>
        <item x="131"/>
        <item x="196"/>
        <item x="60"/>
        <item x="108"/>
        <item x="199"/>
        <item x="49"/>
        <item x="142"/>
        <item x="130"/>
        <item x="109"/>
        <item x="54"/>
        <item x="67"/>
        <item x="97"/>
        <item x="23"/>
        <item x="114"/>
        <item x="86"/>
        <item x="45"/>
        <item x="223"/>
        <item x="52"/>
        <item x="94"/>
        <item x="6"/>
        <item x="201"/>
        <item x="83"/>
        <item x="113"/>
        <item x="162"/>
        <item x="101"/>
        <item x="119"/>
        <item x="72"/>
        <item x="122"/>
        <item x="59"/>
        <item x="132"/>
        <item x="182"/>
        <item x="104"/>
        <item x="125"/>
        <item x="106"/>
        <item x="42"/>
        <item x="144"/>
        <item x="107"/>
        <item x="198"/>
        <item x="66"/>
        <item x="4"/>
        <item x="145"/>
        <item x="81"/>
        <item x="187"/>
        <item x="170"/>
        <item x="110"/>
        <item x="58"/>
        <item x="30"/>
        <item x="139"/>
        <item x="22"/>
        <item x="156"/>
        <item x="195"/>
        <item x="176"/>
        <item x="82"/>
        <item x="71"/>
        <item x="20"/>
        <item x="208"/>
        <item x="61"/>
        <item x="221"/>
        <item x="99"/>
        <item x="210"/>
        <item x="27"/>
        <item x="75"/>
        <item x="141"/>
        <item x="35"/>
        <item x="207"/>
        <item x="222"/>
        <item x="180"/>
        <item x="80"/>
        <item x="175"/>
        <item x="192"/>
        <item x="166"/>
        <item x="137"/>
        <item x="214"/>
        <item x="24"/>
        <item x="157"/>
        <item x="89"/>
        <item x="168"/>
        <item x="189"/>
        <item x="188"/>
        <item x="204"/>
        <item x="140"/>
        <item x="181"/>
        <item x="79"/>
        <item x="25"/>
        <item x="213"/>
        <item x="28"/>
        <item x="36"/>
        <item x="158"/>
        <item x="37"/>
        <item x="85"/>
        <item x="159"/>
        <item x="64"/>
        <item x="218"/>
        <item x="134"/>
        <item x="209"/>
        <item x="41"/>
        <item x="174"/>
        <item x="90"/>
        <item x="10"/>
        <item x="143"/>
        <item x="205"/>
        <item x="212"/>
        <item x="19"/>
        <item x="128"/>
        <item x="12"/>
        <item x="211"/>
        <item x="39"/>
        <item x="127"/>
        <item x="46"/>
        <item x="95"/>
        <item x="2"/>
        <item x="217"/>
        <item x="11"/>
        <item x="184"/>
        <item x="68"/>
        <item x="164"/>
        <item x="216"/>
        <item x="206"/>
        <item x="56"/>
        <item x="76"/>
        <item x="38"/>
        <item x="84"/>
        <item x="9"/>
        <item x="163"/>
        <item x="203"/>
        <item x="224"/>
        <item x="191"/>
        <item x="165"/>
        <item x="5"/>
        <item x="34"/>
        <item x="121"/>
        <item x="183"/>
        <item x="151"/>
        <item x="171"/>
        <item x="153"/>
        <item x="50"/>
        <item x="47"/>
        <item x="77"/>
        <item x="167"/>
        <item x="51"/>
        <item x="29"/>
        <item x="44"/>
        <item x="193"/>
        <item x="88"/>
        <item x="179"/>
        <item x="215"/>
        <item x="33"/>
        <item x="65"/>
        <item x="173"/>
        <item x="15"/>
        <item x="169"/>
        <item x="32"/>
        <item x="87"/>
        <item x="78"/>
        <item x="74"/>
        <item x="13"/>
        <item x="62"/>
        <item x="40"/>
        <item x="161"/>
        <item x="219"/>
        <item x="73"/>
        <item x="123"/>
        <item x="154"/>
        <item x="7"/>
        <item x="117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multipleItemSelectionAllowed="1" showAll="0" sortType="ascending">
      <items count="6">
        <item h="1" sd="0" x="3"/>
        <item h="1" sd="0" x="4"/>
        <item h="1" sd="0" x="2"/>
        <item sd="0" x="1"/>
        <item h="1" x="0"/>
        <item t="default"/>
      </items>
    </pivotField>
    <pivotField dataField="1" compact="0" outline="0" showAll="0"/>
  </pivotFields>
  <rowFields count="1">
    <field x="19"/>
  </rowFields>
  <rowItems count="2">
    <i>
      <x v="3"/>
    </i>
    <i t="grand">
      <x/>
    </i>
  </rowItems>
  <colFields count="1">
    <field x="1"/>
  </colFields>
  <colItems count="18">
    <i>
      <x v="4"/>
    </i>
    <i>
      <x v="9"/>
    </i>
    <i>
      <x v="11"/>
    </i>
    <i>
      <x v="21"/>
    </i>
    <i>
      <x v="35"/>
    </i>
    <i>
      <x v="103"/>
    </i>
    <i>
      <x v="134"/>
    </i>
    <i>
      <x v="171"/>
    </i>
    <i>
      <x v="189"/>
    </i>
    <i>
      <x v="191"/>
    </i>
    <i>
      <x v="193"/>
    </i>
    <i>
      <x v="201"/>
    </i>
    <i>
      <x v="205"/>
    </i>
    <i>
      <x v="211"/>
    </i>
    <i>
      <x v="221"/>
    </i>
    <i>
      <x v="224"/>
    </i>
    <i>
      <x v="236"/>
    </i>
    <i>
      <x v="241"/>
    </i>
  </colItems>
  <pageFields count="4">
    <pageField fld="11" hier="-1"/>
    <pageField fld="15" hier="-1"/>
    <pageField fld="8" hier="-1"/>
    <pageField fld="0" hier="-1"/>
  </pageFields>
  <dataFields count="1">
    <dataField name="Átlag / NAV premium/discount" fld="20" subtotal="average" baseField="0" baseItem="0"/>
  </dataFields>
  <chartFormats count="20">
    <chartFormat chart="1" format="17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79" series="1">
      <pivotArea type="data" outline="0" fieldPosition="0">
        <references count="2">
          <reference field="4294967294" count="1" selected="0">
            <x v="0"/>
          </reference>
          <reference field="19" count="1" selected="0">
            <x v="3"/>
          </reference>
        </references>
      </pivotArea>
    </chartFormat>
    <chartFormat chart="9" format="1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18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9" format="18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9" format="18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9" format="18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5"/>
          </reference>
        </references>
      </pivotArea>
    </chartFormat>
    <chartFormat chart="9" format="18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3"/>
          </reference>
        </references>
      </pivotArea>
    </chartFormat>
    <chartFormat chart="9" format="1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4"/>
          </reference>
        </references>
      </pivotArea>
    </chartFormat>
    <chartFormat chart="9" format="18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1"/>
          </reference>
        </references>
      </pivotArea>
    </chartFormat>
    <chartFormat chart="9" format="1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9"/>
          </reference>
        </references>
      </pivotArea>
    </chartFormat>
    <chartFormat chart="9" format="1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1"/>
          </reference>
        </references>
      </pivotArea>
    </chartFormat>
    <chartFormat chart="9" format="1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3"/>
          </reference>
        </references>
      </pivotArea>
    </chartFormat>
    <chartFormat chart="9" format="19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1"/>
          </reference>
        </references>
      </pivotArea>
    </chartFormat>
    <chartFormat chart="9" format="1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5"/>
          </reference>
        </references>
      </pivotArea>
    </chartFormat>
    <chartFormat chart="9" format="19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1"/>
          </reference>
        </references>
      </pivotArea>
    </chartFormat>
    <chartFormat chart="9" format="1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1"/>
          </reference>
        </references>
      </pivotArea>
    </chartFormat>
    <chartFormat chart="9" format="19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4"/>
          </reference>
        </references>
      </pivotArea>
    </chartFormat>
    <chartFormat chart="9" format="1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6"/>
          </reference>
        </references>
      </pivotArea>
    </chartFormat>
    <chartFormat chart="9" format="19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áblázat3" displayName="Táblázat3" ref="A2:U248" totalsRowCount="1" headerRowDxfId="33" dataDxfId="32" dataCellStyle="Százalék">
  <autoFilter ref="A2:U247"/>
  <tableColumns count="21">
    <tableColumn id="1" name="Sub-Industry" totalsRowLabel="Összeg"/>
    <tableColumn id="2" name="Symbol"/>
    <tableColumn id="3" name="Last" dataDxfId="31">
      <calculatedColumnFormula>RTD("tos.rtd", , "LAST", B3)*1</calculatedColumnFormula>
    </tableColumn>
    <tableColumn id="18" name="Change" totalsRowFunction="average" dataDxfId="30" totalsRowDxfId="13" dataCellStyle="Százalék">
      <calculatedColumnFormula>+RTD("tos.rtd", , "PERCENT_CHANGE",Táblázat3[[#This Row],[Symbol]])*1</calculatedColumnFormula>
    </tableColumn>
    <tableColumn id="4" name="volume" totalsRowFunction="average" dataDxfId="29" totalsRowDxfId="12">
      <calculatedColumnFormula>SUBSTITUTE(SUBSTITUTE(RTD("tos.rtd", , "VOLUME", B3),",",""),".","")*1</calculatedColumnFormula>
    </tableColumn>
    <tableColumn id="5" name="MCap Mil" totalsRowFunction="average" dataDxfId="28" totalsRowDxfId="11">
      <calculatedColumnFormula>SUBSTITUTE(SUBSTITUTE(RTD("tos.rtd", , "MARKET_CAP", B3),"M",""),",","")*1</calculatedColumnFormula>
    </tableColumn>
    <tableColumn id="6" name="div Y" totalsRowFunction="average" dataDxfId="27" totalsRowDxfId="10" dataCellStyle="Százalék">
      <calculatedColumnFormula>SUBSTITUTE(SUBSTITUTE(RTD("tos.rtd", , "YIELD", $B3),"M",""),",","")*1</calculatedColumnFormula>
    </tableColumn>
    <tableColumn id="7" name="FFO/sh" totalsRowFunction="average" totalsRowDxfId="9"/>
    <tableColumn id="8" name="p/ffo" totalsRowFunction="average" dataDxfId="26" totalsRowDxfId="8">
      <calculatedColumnFormula>+IF(ISERROR(C3/H3)=TRUE,"",C3/H3)</calculatedColumnFormula>
    </tableColumn>
    <tableColumn id="9" name="52wk high" dataDxfId="25">
      <calculatedColumnFormula>RTD("tos.rtd", , "52HIGH", B3)*1</calculatedColumnFormula>
    </tableColumn>
    <tableColumn id="10" name="52wk low" dataDxfId="24">
      <calculatedColumnFormula>RTD("tos.rtd", , "52LOW", $B3)*1</calculatedColumnFormula>
    </tableColumn>
    <tableColumn id="11" name="median yield" totalsRowFunction="average" dataDxfId="23" totalsRowDxfId="7" dataCellStyle="Százalék"/>
    <tableColumn id="12" name="PAMY(13Y)" totalsRowFunction="average" dataDxfId="22" totalsRowDxfId="6" dataCellStyle="Százalék">
      <calculatedColumnFormula>+IF(ISERROR(G3/L3-1)=TRUE,"",G3/L3-1)</calculatedColumnFormula>
    </tableColumn>
    <tableColumn id="13" name="to 52wk high" totalsRowFunction="average" dataDxfId="21" totalsRowDxfId="5" dataCellStyle="Százalék">
      <calculatedColumnFormula>+J3/C3-1</calculatedColumnFormula>
    </tableColumn>
    <tableColumn id="14" name="to 52wk low" totalsRowFunction="average" dataDxfId="20" totalsRowDxfId="4" dataCellStyle="Százalék">
      <calculatedColumnFormula>+K3/C3-1</calculatedColumnFormula>
    </tableColumn>
    <tableColumn id="15" name="p/o ffo" totalsRowFunction="average" dataDxfId="19" totalsRowDxfId="3" dataCellStyle="Százalék">
      <calculatedColumnFormula>+IF(ISERROR(G3*C3/H3)=TRUE,"",G3*C3/H3)</calculatedColumnFormula>
    </tableColumn>
    <tableColumn id="16" name="debt/ebitda" totalsRowFunction="average" dataDxfId="18" totalsRowDxfId="2"/>
    <tableColumn id="17" name="interest coverage" totalsRowFunction="average" dataDxfId="17" totalsRowDxfId="1"/>
    <tableColumn id="19" name="years paying" dataDxfId="16" totalsRowDxfId="0" dataCellStyle="Százalék"/>
    <tableColumn id="21" name="capitalisation" dataDxfId="15" dataCellStyle="Százalék">
      <calculatedColumnFormula>+VLOOKUP(Táblázat3[[#This Row],[Symbol]],'[1]Table 1'!$B:$I,8,FALSE)</calculatedColumnFormula>
    </tableColumn>
    <tableColumn id="20" name="NAV premium/discount" dataDxfId="14" dataCellStyle="Százalék">
      <calculatedColumnFormula>+VLOOKUP(Táblázat3[[#This Row],[Symbol]],'[1]Table 1'!$B:$F,5,FALSE)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workbookViewId="0">
      <selection activeCell="C11" sqref="C11"/>
    </sheetView>
  </sheetViews>
  <sheetFormatPr defaultRowHeight="15" x14ac:dyDescent="0.25"/>
  <cols>
    <col min="1" max="1" width="28.85546875" customWidth="1"/>
    <col min="2" max="2" width="15.140625" customWidth="1"/>
    <col min="3" max="3" width="12.7109375" bestFit="1" customWidth="1"/>
    <col min="4" max="5" width="12.7109375" customWidth="1"/>
    <col min="6" max="175" width="13.28515625" customWidth="1"/>
    <col min="176" max="176" width="5.28515625" customWidth="1"/>
    <col min="177" max="349" width="28.85546875" bestFit="1" customWidth="1"/>
  </cols>
  <sheetData>
    <row r="2" spans="1:19" x14ac:dyDescent="0.25">
      <c r="A2" s="63" t="s">
        <v>306</v>
      </c>
      <c r="B2" t="s">
        <v>312</v>
      </c>
    </row>
    <row r="3" spans="1:19" x14ac:dyDescent="0.25">
      <c r="A3" s="63" t="s">
        <v>264</v>
      </c>
      <c r="B3" t="s">
        <v>312</v>
      </c>
    </row>
    <row r="4" spans="1:19" x14ac:dyDescent="0.25">
      <c r="A4" s="63" t="s">
        <v>258</v>
      </c>
      <c r="B4" t="s">
        <v>312</v>
      </c>
    </row>
    <row r="5" spans="1:19" x14ac:dyDescent="0.25">
      <c r="A5" s="63" t="s">
        <v>32</v>
      </c>
      <c r="B5" t="s">
        <v>34</v>
      </c>
    </row>
    <row r="7" spans="1:19" x14ac:dyDescent="0.25">
      <c r="A7" s="63" t="s">
        <v>311</v>
      </c>
      <c r="B7" s="63" t="s">
        <v>0</v>
      </c>
    </row>
    <row r="8" spans="1:19" x14ac:dyDescent="0.25">
      <c r="A8" s="63" t="s">
        <v>307</v>
      </c>
      <c r="B8" t="s">
        <v>171</v>
      </c>
      <c r="C8" t="s">
        <v>46</v>
      </c>
      <c r="D8" t="s">
        <v>47</v>
      </c>
      <c r="E8" t="s">
        <v>49</v>
      </c>
      <c r="F8" t="s">
        <v>114</v>
      </c>
      <c r="G8" t="s">
        <v>64</v>
      </c>
      <c r="H8" t="s">
        <v>68</v>
      </c>
      <c r="I8" t="s">
        <v>144</v>
      </c>
      <c r="J8" t="s">
        <v>81</v>
      </c>
      <c r="K8" t="s">
        <v>164</v>
      </c>
      <c r="L8" t="s">
        <v>146</v>
      </c>
      <c r="M8" t="s">
        <v>83</v>
      </c>
      <c r="N8" t="s">
        <v>122</v>
      </c>
      <c r="O8" t="s">
        <v>206</v>
      </c>
      <c r="P8" t="s">
        <v>88</v>
      </c>
      <c r="Q8" t="s">
        <v>200</v>
      </c>
      <c r="R8" t="s">
        <v>158</v>
      </c>
      <c r="S8" t="s">
        <v>138</v>
      </c>
    </row>
    <row r="9" spans="1:19" x14ac:dyDescent="0.25">
      <c r="A9" t="s">
        <v>310</v>
      </c>
      <c r="B9" s="64">
        <v>-3.5900000000000001E-2</v>
      </c>
      <c r="C9" s="64">
        <v>-8.5400000000000004E-2</v>
      </c>
      <c r="D9" s="64">
        <v>-0.2034</v>
      </c>
      <c r="E9" s="64">
        <v>-0.21079999999999999</v>
      </c>
      <c r="F9" s="64">
        <v>-0.41460000000000002</v>
      </c>
      <c r="G9" s="64">
        <v>0.2072</v>
      </c>
      <c r="H9" s="64">
        <v>-0.13420000000000001</v>
      </c>
      <c r="I9" s="64">
        <v>-0.50849999999999995</v>
      </c>
      <c r="J9" s="64">
        <v>-8.3400000000000002E-2</v>
      </c>
      <c r="K9" s="64">
        <v>-6.9900000000000004E-2</v>
      </c>
      <c r="L9" s="64" t="e">
        <v>#DIV/0!</v>
      </c>
      <c r="M9" s="64">
        <v>-0.20100000000000001</v>
      </c>
      <c r="N9" s="64" t="e">
        <v>#DIV/0!</v>
      </c>
      <c r="O9" s="64" t="e">
        <v>#DIV/0!</v>
      </c>
      <c r="P9" s="64">
        <v>2.9100000000000001E-2</v>
      </c>
      <c r="Q9" s="64">
        <v>-0.1444</v>
      </c>
      <c r="R9" s="64">
        <v>-0.14749999999999999</v>
      </c>
      <c r="S9" s="64">
        <v>-7.7999999999999996E-3</v>
      </c>
    </row>
    <row r="10" spans="1:19" x14ac:dyDescent="0.25">
      <c r="A10" t="s">
        <v>309</v>
      </c>
      <c r="B10" s="64">
        <v>-3.5900000000000001E-2</v>
      </c>
      <c r="C10" s="64">
        <v>-8.5400000000000004E-2</v>
      </c>
      <c r="D10" s="64">
        <v>-0.2034</v>
      </c>
      <c r="E10" s="64">
        <v>-0.21079999999999999</v>
      </c>
      <c r="F10" s="64">
        <v>-0.41460000000000002</v>
      </c>
      <c r="G10" s="64">
        <v>0.2072</v>
      </c>
      <c r="H10" s="64">
        <v>-0.13420000000000001</v>
      </c>
      <c r="I10" s="64">
        <v>-0.50849999999999995</v>
      </c>
      <c r="J10" s="64">
        <v>-8.3400000000000002E-2</v>
      </c>
      <c r="K10" s="64">
        <v>-6.9900000000000004E-2</v>
      </c>
      <c r="L10" s="64" t="e">
        <v>#DIV/0!</v>
      </c>
      <c r="M10" s="64">
        <v>-0.20100000000000001</v>
      </c>
      <c r="N10" s="64" t="e">
        <v>#DIV/0!</v>
      </c>
      <c r="O10" s="64" t="e">
        <v>#DIV/0!</v>
      </c>
      <c r="P10" s="64">
        <v>2.9100000000000001E-2</v>
      </c>
      <c r="Q10" s="64">
        <v>-0.1444</v>
      </c>
      <c r="R10" s="64">
        <v>-0.14749999999999999</v>
      </c>
      <c r="S10" s="64">
        <v>-7.7999999999999996E-3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U249"/>
  <sheetViews>
    <sheetView zoomScaleNormal="100" workbookViewId="0">
      <pane xSplit="2" ySplit="2" topLeftCell="C179" activePane="bottomRight" state="frozen"/>
      <selection pane="topRight" activeCell="C1" sqref="C1"/>
      <selection pane="bottomLeft" activeCell="A3" sqref="A3"/>
      <selection pane="bottomRight" activeCell="D198" sqref="D198"/>
    </sheetView>
  </sheetViews>
  <sheetFormatPr defaultRowHeight="15" x14ac:dyDescent="0.25"/>
  <cols>
    <col min="1" max="1" width="15" customWidth="1"/>
    <col min="2" max="2" width="7" customWidth="1"/>
    <col min="3" max="3" width="9.140625" style="4"/>
    <col min="4" max="4" width="9.140625" style="5"/>
    <col min="5" max="5" width="9.85546875" style="4" customWidth="1"/>
    <col min="6" max="6" width="8.28515625" style="3" customWidth="1"/>
    <col min="7" max="7" width="8" style="5" bestFit="1" customWidth="1"/>
    <col min="8" max="8" width="9.42578125" customWidth="1"/>
    <col min="10" max="10" width="10" customWidth="1"/>
    <col min="11" max="11" width="8.7109375" customWidth="1"/>
    <col min="12" max="12" width="8.140625" style="5" customWidth="1"/>
    <col min="13" max="13" width="8.85546875" customWidth="1"/>
    <col min="14" max="14" width="9" customWidth="1"/>
    <col min="15" max="15" width="8.28515625" customWidth="1"/>
    <col min="16" max="16" width="6.140625" style="1" customWidth="1"/>
    <col min="17" max="17" width="7.42578125" style="6" customWidth="1"/>
    <col min="18" max="18" width="8.28515625" style="7" customWidth="1"/>
    <col min="19" max="19" width="6.28515625" style="2" customWidth="1"/>
    <col min="20" max="21" width="10.28515625" bestFit="1" customWidth="1"/>
  </cols>
  <sheetData>
    <row r="1" spans="1:21" x14ac:dyDescent="0.25">
      <c r="B1" t="s">
        <v>299</v>
      </c>
      <c r="C1" s="30">
        <f>RTD("tos.rtd", , "LAST", B1)*1</f>
        <v>91.57</v>
      </c>
      <c r="D1" s="31">
        <f>+RTD("tos.rtd", , "PERCENT_CHANGE",B1)*1</f>
        <v>5.4999999999999997E-3</v>
      </c>
      <c r="E1" s="24">
        <f>SUBSTITUTE(SUBSTITUTE(RTD("tos.rtd", , "VOLUME", B1),",",""),".","")*1</f>
        <v>9514641</v>
      </c>
      <c r="F1" s="24">
        <f>SUBSTITUTE(SUBSTITUTE(RTD("tos.rtd", , "MARKET_CAP", $B1),"M",""),",","")*1</f>
        <v>24286</v>
      </c>
      <c r="G1" s="12">
        <f>SUBSTITUTE(SUBSTITUTE(RTD("tos.rtd", , "YIELD", $B1),"M",""),",","")*1</f>
        <v>4.1799999999999997E-2</v>
      </c>
      <c r="H1" s="27" t="e">
        <f>+SUBSTITUTE(_xll.ScrapeHTMLData("https://www.gurufocus.com/term/FFO_per_share/"&amp;B1&amp;"/FFO-per-Share/","//div[2]/div[1]/div/p/strong[5]"),"$","")*1</f>
        <v>#VALUE!</v>
      </c>
      <c r="I1" s="25" t="str">
        <f>+IF(ISERROR(C1/H1)=TRUE,"",C1/H1)</f>
        <v/>
      </c>
      <c r="J1" s="25">
        <f>RTD("tos.rtd", , "52HIGH", $B1)*1</f>
        <v>95.49</v>
      </c>
      <c r="K1" s="25">
        <f>RTD("tos.rtd", , "52LOW", $B1)*1</f>
        <v>71.08</v>
      </c>
      <c r="L1" s="28" t="e">
        <f>+IF(RIGHT(_xll.ScrapeHTMLData("https://www.gurufocus.com/term/yield/"&amp;B1&amp;"/Dividend-Yield-/","//p[4]/strong[7]"),1)="%",_xll.ScrapeHTMLData("https://www.gurufocus.com/term/yield/"&amp;B1&amp;"/Dividend-Yield-/","//p[4]/strong[7]"),_xll.ScrapeHTMLData("https://www.gurufocus.com/term/yield/"&amp;B1&amp;"/Dividend-Yield-/","//p[2]/strong[7]"))*1</f>
        <v>#VALUE!</v>
      </c>
      <c r="M1" s="12" t="str">
        <f>+IF(ISERROR(G1/L1-1)=TRUE,"",G1/L1-1)</f>
        <v/>
      </c>
      <c r="N1" s="26">
        <f>+J1/C1-1</f>
        <v>4.2808780168177352E-2</v>
      </c>
      <c r="O1" s="26">
        <f>+K1/C1-1</f>
        <v>-0.22376324123621272</v>
      </c>
      <c r="P1" s="33" t="str">
        <f>+IF(ISERROR(G1*C1/H1)=TRUE,"",G1*C1/H1)</f>
        <v/>
      </c>
      <c r="Q1" s="46" t="e">
        <f>+_xll.ScrapeHTMLData("https://www.gurufocus.com/term/debt2ebitda/"&amp;B1&amp;"/Debt-to-EBITDA/","//p[2]/strong[12]")*1</f>
        <v>#VALUE!</v>
      </c>
      <c r="R1" s="29" t="e">
        <f>+_xll.ScrapeHTMLData("https://www.gurufocus.com/term/interest_coverage/"&amp;B1&amp;"/Interest-Coverage/","//div[1]/div/p[1]/strong[7]")*1</f>
        <v>#VALUE!</v>
      </c>
      <c r="S1" s="32" t="str">
        <f>+_xll.ScrapeHTMLData("https://www.dividata.com/stock/"&amp;B1,"//ul[3]/li[3]/span")</f>
        <v>15</v>
      </c>
    </row>
    <row r="2" spans="1:21" s="54" customFormat="1" ht="47.25" customHeight="1" x14ac:dyDescent="0.25">
      <c r="A2" s="49" t="s">
        <v>32</v>
      </c>
      <c r="B2" s="49" t="s">
        <v>0</v>
      </c>
      <c r="C2" s="50" t="s">
        <v>33</v>
      </c>
      <c r="D2" s="50" t="s">
        <v>269</v>
      </c>
      <c r="E2" s="50" t="s">
        <v>256</v>
      </c>
      <c r="F2" s="51" t="s">
        <v>267</v>
      </c>
      <c r="G2" s="52" t="s">
        <v>268</v>
      </c>
      <c r="H2" s="53" t="s">
        <v>257</v>
      </c>
      <c r="I2" s="54" t="s">
        <v>258</v>
      </c>
      <c r="J2" s="54" t="s">
        <v>259</v>
      </c>
      <c r="K2" s="54" t="s">
        <v>260</v>
      </c>
      <c r="L2" s="55" t="s">
        <v>306</v>
      </c>
      <c r="M2" s="56" t="s">
        <v>261</v>
      </c>
      <c r="N2" s="54" t="s">
        <v>262</v>
      </c>
      <c r="O2" s="54" t="s">
        <v>263</v>
      </c>
      <c r="P2" s="57" t="s">
        <v>264</v>
      </c>
      <c r="Q2" s="58" t="s">
        <v>265</v>
      </c>
      <c r="R2" s="59" t="s">
        <v>266</v>
      </c>
      <c r="S2" s="60" t="s">
        <v>270</v>
      </c>
      <c r="T2" s="54" t="s">
        <v>307</v>
      </c>
      <c r="U2" s="54" t="s">
        <v>308</v>
      </c>
    </row>
    <row r="3" spans="1:21" x14ac:dyDescent="0.25">
      <c r="A3" t="s">
        <v>92</v>
      </c>
      <c r="B3" t="s">
        <v>96</v>
      </c>
      <c r="C3" s="4">
        <f>RTD("tos.rtd", , "LAST", B3)*1</f>
        <v>3.55</v>
      </c>
      <c r="D3" s="12">
        <f>+RTD("tos.rtd", , "PERCENT_CHANGE",Táblázat3[[#This Row],[Symbol]])*1</f>
        <v>2.46E-2</v>
      </c>
      <c r="E3" s="3">
        <f>SUBSTITUTE(SUBSTITUTE(RTD("tos.rtd", , "VOLUME", B3),",",""),".","")*1</f>
        <v>22584</v>
      </c>
      <c r="F3" s="3">
        <f>SUBSTITUTE(SUBSTITUTE(RTD("tos.rtd", , "MARKET_CAP", B3),"M",""),",","")*1</f>
        <v>16</v>
      </c>
      <c r="G3" s="5">
        <f>SUBSTITUTE(SUBSTITUTE(RTD("tos.rtd", , "YIELD", $B3),"M",""),",","")*1</f>
        <v>0.14080000000000001</v>
      </c>
      <c r="H3">
        <v>-0.76</v>
      </c>
      <c r="I3" s="6">
        <f t="shared" ref="I3:I52" si="0">+IF(ISERROR(C3/H3)=TRUE,"",C3/H3)</f>
        <v>-4.6710526315789469</v>
      </c>
      <c r="J3" s="6">
        <f>RTD("tos.rtd", , "52HIGH", B3)*1</f>
        <v>9.3000000000000007</v>
      </c>
      <c r="K3" s="6">
        <f>RTD("tos.rtd", , "52LOW", $B3)*1</f>
        <v>3.27</v>
      </c>
      <c r="L3" s="5">
        <v>2.4199999999999999E-2</v>
      </c>
      <c r="M3" s="5">
        <f t="shared" ref="M3:M52" si="1">+IF(ISERROR(G3/L3-1)=TRUE,"",G3/L3-1)</f>
        <v>4.8181818181818183</v>
      </c>
      <c r="N3" s="1">
        <f t="shared" ref="N3:N52" si="2">+J3/C3-1</f>
        <v>1.6197183098591554</v>
      </c>
      <c r="O3" s="1">
        <f t="shared" ref="O3:O52" si="3">+K3/C3-1</f>
        <v>-7.8873239436619613E-2</v>
      </c>
      <c r="P3" s="1">
        <f t="shared" ref="P3:P52" si="4">+IF(ISERROR(G3*C3/H3)=TRUE,"",G3*C3/H3)</f>
        <v>-0.65768421052631576</v>
      </c>
      <c r="Q3" s="6">
        <v>-18.47</v>
      </c>
      <c r="R3" s="7">
        <v>0.02</v>
      </c>
      <c r="T3" s="1" t="e">
        <f>+VLOOKUP(Táblázat3[[#This Row],[Symbol]],'[1]Table 1'!$B:$I,8,FALSE)</f>
        <v>#N/A</v>
      </c>
      <c r="U3" s="61" t="e">
        <f>+VLOOKUP(Táblázat3[[#This Row],[Symbol]],'[1]Table 1'!$B:$F,5,FALSE)</f>
        <v>#N/A</v>
      </c>
    </row>
    <row r="4" spans="1:21" x14ac:dyDescent="0.25">
      <c r="A4" t="s">
        <v>92</v>
      </c>
      <c r="B4" t="s">
        <v>98</v>
      </c>
      <c r="C4" s="4">
        <f>RTD("tos.rtd", , "LAST", B4)*1</f>
        <v>0</v>
      </c>
      <c r="D4" s="5" t="e">
        <f>+RTD("tos.rtd", , "PERCENT_CHANGE",Táblázat3[[#This Row],[Symbol]])*1</f>
        <v>#VALUE!</v>
      </c>
      <c r="E4" s="3">
        <f>SUBSTITUTE(SUBSTITUTE(RTD("tos.rtd", , "VOLUME", B4),",",""),".","")*1</f>
        <v>0</v>
      </c>
      <c r="F4" s="3" t="e">
        <f>SUBSTITUTE(SUBSTITUTE(RTD("tos.rtd", , "MARKET_CAP", B4),"M",""),",","")*1</f>
        <v>#VALUE!</v>
      </c>
      <c r="G4" s="5" t="e">
        <f>SUBSTITUTE(SUBSTITUTE(RTD("tos.rtd", , "YIELD", $B4),"M",""),",","")*1</f>
        <v>#VALUE!</v>
      </c>
      <c r="I4" s="6" t="str">
        <f t="shared" si="0"/>
        <v/>
      </c>
      <c r="J4" s="6" t="e">
        <f>RTD("tos.rtd", , "52HIGH", B4)*1</f>
        <v>#VALUE!</v>
      </c>
      <c r="K4" s="6" t="e">
        <f>RTD("tos.rtd", , "52LOW", $B4)*1</f>
        <v>#VALUE!</v>
      </c>
      <c r="M4" s="5" t="str">
        <f t="shared" si="1"/>
        <v/>
      </c>
      <c r="N4" s="1" t="e">
        <f t="shared" si="2"/>
        <v>#VALUE!</v>
      </c>
      <c r="O4" s="1" t="e">
        <f t="shared" si="3"/>
        <v>#VALUE!</v>
      </c>
      <c r="P4" s="1" t="str">
        <f t="shared" si="4"/>
        <v/>
      </c>
      <c r="S4" s="2" t="s">
        <v>271</v>
      </c>
      <c r="T4" s="1" t="e">
        <f>+VLOOKUP(Táblázat3[[#This Row],[Symbol]],'[1]Table 1'!$B:$I,8,FALSE)</f>
        <v>#N/A</v>
      </c>
      <c r="U4" s="61" t="e">
        <f>+VLOOKUP(Táblázat3[[#This Row],[Symbol]],'[1]Table 1'!$B:$F,5,FALSE)</f>
        <v>#N/A</v>
      </c>
    </row>
    <row r="5" spans="1:21" x14ac:dyDescent="0.25">
      <c r="A5" t="s">
        <v>92</v>
      </c>
      <c r="B5" t="s">
        <v>106</v>
      </c>
      <c r="C5" s="4">
        <f>RTD("tos.rtd", , "LAST", B5)*1</f>
        <v>5.09</v>
      </c>
      <c r="D5" s="5">
        <f>+RTD("tos.rtd", , "PERCENT_CHANGE",Táblázat3[[#This Row],[Symbol]])*1</f>
        <v>0</v>
      </c>
      <c r="E5" s="3">
        <f>SUBSTITUTE(SUBSTITUTE(RTD("tos.rtd", , "VOLUME", B5),",",""),".","")*1</f>
        <v>0</v>
      </c>
      <c r="F5" s="3">
        <f>SUBSTITUTE(SUBSTITUTE(RTD("tos.rtd", , "MARKET_CAP", B5),"M",""),",","")*1</f>
        <v>156</v>
      </c>
      <c r="G5" s="5">
        <f>SUBSTITUTE(SUBSTITUTE(RTD("tos.rtd", , "YIELD", $B5),"M",""),",","")*1</f>
        <v>9.4299999999999995E-2</v>
      </c>
      <c r="H5">
        <v>0.61</v>
      </c>
      <c r="I5" s="6">
        <f t="shared" si="0"/>
        <v>8.3442622950819665</v>
      </c>
      <c r="J5" s="6">
        <f>RTD("tos.rtd", , "52HIGH", B5)*1</f>
        <v>5.25</v>
      </c>
      <c r="K5" s="6">
        <f>RTD("tos.rtd", , "52LOW", $B5)*1</f>
        <v>4.7</v>
      </c>
      <c r="L5" s="5">
        <v>7.1099999999999997E-2</v>
      </c>
      <c r="M5" s="5">
        <f t="shared" si="1"/>
        <v>0.32630098452883272</v>
      </c>
      <c r="N5" s="1">
        <f t="shared" si="2"/>
        <v>3.1434184675835031E-2</v>
      </c>
      <c r="O5" s="1">
        <f t="shared" si="3"/>
        <v>-7.6620825147347693E-2</v>
      </c>
      <c r="P5" s="1">
        <f t="shared" si="4"/>
        <v>0.78686393442622948</v>
      </c>
      <c r="Q5" s="6">
        <v>5.23</v>
      </c>
      <c r="R5" s="7">
        <v>3.07</v>
      </c>
      <c r="T5" s="1" t="e">
        <f>+VLOOKUP(Táblázat3[[#This Row],[Symbol]],'[1]Table 1'!$B:$I,8,FALSE)</f>
        <v>#N/A</v>
      </c>
      <c r="U5" s="61" t="e">
        <f>+VLOOKUP(Táblázat3[[#This Row],[Symbol]],'[1]Table 1'!$B:$F,5,FALSE)</f>
        <v>#N/A</v>
      </c>
    </row>
    <row r="6" spans="1:21" x14ac:dyDescent="0.25">
      <c r="A6" t="s">
        <v>92</v>
      </c>
      <c r="B6" t="s">
        <v>107</v>
      </c>
      <c r="C6" s="4">
        <f>RTD("tos.rtd", , "LAST", B6)*1</f>
        <v>16.149999999999999</v>
      </c>
      <c r="D6" s="5">
        <f>+RTD("tos.rtd", , "PERCENT_CHANGE",Táblázat3[[#This Row],[Symbol]])*1</f>
        <v>-6.1999999999999998E-3</v>
      </c>
      <c r="E6" s="3">
        <f>SUBSTITUTE(SUBSTITUTE(RTD("tos.rtd", , "VOLUME", B6),",",""),".","")*1</f>
        <v>200</v>
      </c>
      <c r="F6" s="3">
        <f>SUBSTITUTE(SUBSTITUTE(RTD("tos.rtd", , "MARKET_CAP", B6),"M",""),",","")*1</f>
        <v>110</v>
      </c>
      <c r="G6" s="5">
        <f>SUBSTITUTE(SUBSTITUTE(RTD("tos.rtd", , "YIELD", $B6),"M",""),",","")*1</f>
        <v>4.9500000000000002E-2</v>
      </c>
      <c r="H6">
        <v>2.2000000000000002</v>
      </c>
      <c r="I6" s="6">
        <f t="shared" si="0"/>
        <v>7.3409090909090899</v>
      </c>
      <c r="J6" s="6">
        <f>RTD("tos.rtd", , "52HIGH", B6)*1</f>
        <v>19</v>
      </c>
      <c r="K6" s="6">
        <f>RTD("tos.rtd", , "52LOW", $B6)*1</f>
        <v>14.85</v>
      </c>
      <c r="L6" s="5">
        <v>6.1899999999999997E-2</v>
      </c>
      <c r="M6" s="5">
        <f t="shared" si="1"/>
        <v>-0.2003231017770597</v>
      </c>
      <c r="N6" s="1">
        <f t="shared" si="2"/>
        <v>0.17647058823529416</v>
      </c>
      <c r="O6" s="1">
        <f t="shared" si="3"/>
        <v>-8.0495356037151633E-2</v>
      </c>
      <c r="P6" s="1">
        <f t="shared" si="4"/>
        <v>0.36337499999999995</v>
      </c>
      <c r="Q6" s="6">
        <v>10.65</v>
      </c>
      <c r="R6" s="7">
        <v>1.08</v>
      </c>
      <c r="S6" s="2" t="s">
        <v>281</v>
      </c>
      <c r="T6" s="1" t="e">
        <f>+VLOOKUP(Táblázat3[[#This Row],[Symbol]],'[1]Table 1'!$B:$I,8,FALSE)</f>
        <v>#N/A</v>
      </c>
      <c r="U6" s="61" t="e">
        <f>+VLOOKUP(Táblázat3[[#This Row],[Symbol]],'[1]Table 1'!$B:$F,5,FALSE)</f>
        <v>#N/A</v>
      </c>
    </row>
    <row r="7" spans="1:21" x14ac:dyDescent="0.25">
      <c r="A7" t="s">
        <v>92</v>
      </c>
      <c r="B7" t="s">
        <v>108</v>
      </c>
      <c r="C7" s="4">
        <f>RTD("tos.rtd", , "LAST", B7)*1</f>
        <v>1.6287</v>
      </c>
      <c r="D7" s="5">
        <f>+RTD("tos.rtd", , "PERCENT_CHANGE",Táblázat3[[#This Row],[Symbol]])*1</f>
        <v>0</v>
      </c>
      <c r="E7" s="3">
        <f>SUBSTITUTE(SUBSTITUTE(RTD("tos.rtd", , "VOLUME", B7),",",""),".","")*1</f>
        <v>1</v>
      </c>
      <c r="F7" s="3">
        <f>SUBSTITUTE(SUBSTITUTE(RTD("tos.rtd", , "MARKET_CAP", B7),"M",""),",","")*1</f>
        <v>166</v>
      </c>
      <c r="G7" s="5">
        <f>SUBSTITUTE(SUBSTITUTE(RTD("tos.rtd", , "YIELD", $B7),"M",""),",","")*1</f>
        <v>9.8199999999999996E-2</v>
      </c>
      <c r="H7">
        <v>0.28999999999999998</v>
      </c>
      <c r="I7" s="6">
        <f t="shared" si="0"/>
        <v>5.6162068965517244</v>
      </c>
      <c r="J7" s="6">
        <f>RTD("tos.rtd", , "52HIGH", B7)*1</f>
        <v>1.6287</v>
      </c>
      <c r="K7" s="6">
        <f>RTD("tos.rtd", , "52LOW", $B7)*1</f>
        <v>1.36185</v>
      </c>
      <c r="L7" s="5">
        <v>8.0399999999999999E-2</v>
      </c>
      <c r="M7" s="5">
        <f t="shared" si="1"/>
        <v>0.22139303482587058</v>
      </c>
      <c r="N7" s="1">
        <f t="shared" si="2"/>
        <v>0</v>
      </c>
      <c r="O7" s="1">
        <f t="shared" si="3"/>
        <v>-0.16384232823724443</v>
      </c>
      <c r="P7" s="1">
        <f t="shared" si="4"/>
        <v>0.55151151724137926</v>
      </c>
      <c r="Q7" s="6">
        <v>8.5</v>
      </c>
      <c r="R7" s="7">
        <v>2.11</v>
      </c>
      <c r="T7" s="1" t="e">
        <f>+VLOOKUP(Táblázat3[[#This Row],[Symbol]],'[1]Table 1'!$B:$I,8,FALSE)</f>
        <v>#N/A</v>
      </c>
      <c r="U7" s="61" t="e">
        <f>+VLOOKUP(Táblázat3[[#This Row],[Symbol]],'[1]Table 1'!$B:$F,5,FALSE)</f>
        <v>#N/A</v>
      </c>
    </row>
    <row r="8" spans="1:21" x14ac:dyDescent="0.25">
      <c r="A8" t="s">
        <v>92</v>
      </c>
      <c r="B8" t="s">
        <v>112</v>
      </c>
      <c r="C8" s="4">
        <f>RTD("tos.rtd", , "LAST", B8)*1</f>
        <v>11.15</v>
      </c>
      <c r="D8" s="5">
        <f>+RTD("tos.rtd", , "PERCENT_CHANGE",Táblázat3[[#This Row],[Symbol]])*1</f>
        <v>0</v>
      </c>
      <c r="E8" s="3">
        <f>SUBSTITUTE(SUBSTITUTE(RTD("tos.rtd", , "VOLUME", B8),",",""),".","")*1</f>
        <v>0</v>
      </c>
      <c r="F8" s="3">
        <f>SUBSTITUTE(SUBSTITUTE(RTD("tos.rtd", , "MARKET_CAP", B8),"M",""),",","")*1</f>
        <v>130</v>
      </c>
      <c r="G8" s="5" t="e">
        <f>SUBSTITUTE(SUBSTITUTE(RTD("tos.rtd", , "YIELD", $B8),"M",""),",","")*1</f>
        <v>#VALUE!</v>
      </c>
      <c r="I8" s="6" t="str">
        <f t="shared" si="0"/>
        <v/>
      </c>
      <c r="J8" s="6">
        <f>RTD("tos.rtd", , "52HIGH", B8)*1</f>
        <v>11.15</v>
      </c>
      <c r="K8" s="6">
        <f>RTD("tos.rtd", , "52LOW", $B8)*1</f>
        <v>9.9499999999999993</v>
      </c>
      <c r="M8" s="5" t="str">
        <f t="shared" si="1"/>
        <v/>
      </c>
      <c r="N8" s="1">
        <f t="shared" si="2"/>
        <v>0</v>
      </c>
      <c r="O8" s="1">
        <f t="shared" si="3"/>
        <v>-0.10762331838565031</v>
      </c>
      <c r="P8" s="1" t="str">
        <f t="shared" si="4"/>
        <v/>
      </c>
      <c r="Q8" s="6">
        <v>-0.84</v>
      </c>
      <c r="T8" s="1" t="e">
        <f>+VLOOKUP(Táblázat3[[#This Row],[Symbol]],'[1]Table 1'!$B:$I,8,FALSE)</f>
        <v>#N/A</v>
      </c>
      <c r="U8" s="61" t="e">
        <f>+VLOOKUP(Táblázat3[[#This Row],[Symbol]],'[1]Table 1'!$B:$F,5,FALSE)</f>
        <v>#N/A</v>
      </c>
    </row>
    <row r="9" spans="1:21" x14ac:dyDescent="0.25">
      <c r="A9" t="s">
        <v>92</v>
      </c>
      <c r="B9" t="s">
        <v>113</v>
      </c>
      <c r="C9" s="4">
        <f>RTD("tos.rtd", , "LAST", B9)*1</f>
        <v>3.8438460000000001</v>
      </c>
      <c r="D9" s="5">
        <f>+RTD("tos.rtd", , "PERCENT_CHANGE",Táblázat3[[#This Row],[Symbol]])*1</f>
        <v>-6.7999999999999996E-3</v>
      </c>
      <c r="E9" s="3">
        <f>SUBSTITUTE(SUBSTITUTE(RTD("tos.rtd", , "VOLUME", B9),",",""),".","")*1</f>
        <v>3049</v>
      </c>
      <c r="F9" s="3">
        <f>SUBSTITUTE(SUBSTITUTE(RTD("tos.rtd", , "MARKET_CAP", B9),"M",""),",","")*1</f>
        <v>238</v>
      </c>
      <c r="G9" s="5">
        <f>SUBSTITUTE(SUBSTITUTE(RTD("tos.rtd", , "YIELD", $B9),"M",""),",","")*1</f>
        <v>0.10929999999999999</v>
      </c>
      <c r="H9">
        <v>0.48</v>
      </c>
      <c r="I9" s="6">
        <f t="shared" si="0"/>
        <v>8.0080125000000013</v>
      </c>
      <c r="J9" s="6">
        <f>RTD("tos.rtd", , "52HIGH", B9)*1</f>
        <v>3.87</v>
      </c>
      <c r="K9" s="6">
        <f>RTD("tos.rtd", , "52LOW", $B9)*1</f>
        <v>2.74</v>
      </c>
      <c r="L9" s="5">
        <v>9.1899999999999996E-2</v>
      </c>
      <c r="M9" s="5">
        <f t="shared" si="1"/>
        <v>0.18933623503808494</v>
      </c>
      <c r="N9" s="1">
        <f t="shared" si="2"/>
        <v>6.8041227458124354E-3</v>
      </c>
      <c r="O9" s="1">
        <f t="shared" si="3"/>
        <v>-0.28717227485180208</v>
      </c>
      <c r="P9" s="1">
        <f t="shared" si="4"/>
        <v>0.87527576624999992</v>
      </c>
      <c r="Q9" s="6">
        <v>15.4</v>
      </c>
      <c r="R9" s="7">
        <v>1.85</v>
      </c>
      <c r="T9" s="1" t="e">
        <f>+VLOOKUP(Táblázat3[[#This Row],[Symbol]],'[1]Table 1'!$B:$I,8,FALSE)</f>
        <v>#N/A</v>
      </c>
      <c r="U9" s="61" t="e">
        <f>+VLOOKUP(Táblázat3[[#This Row],[Symbol]],'[1]Table 1'!$B:$F,5,FALSE)</f>
        <v>#N/A</v>
      </c>
    </row>
    <row r="10" spans="1:21" x14ac:dyDescent="0.25">
      <c r="A10" t="s">
        <v>92</v>
      </c>
      <c r="B10" t="s">
        <v>127</v>
      </c>
      <c r="C10" s="4">
        <f>RTD("tos.rtd", , "LAST", B10)*1</f>
        <v>10.680999999999999</v>
      </c>
      <c r="D10" s="5">
        <f>+RTD("tos.rtd", , "PERCENT_CHANGE",Táblázat3[[#This Row],[Symbol]])*1</f>
        <v>0</v>
      </c>
      <c r="E10" s="3">
        <f>SUBSTITUTE(SUBSTITUTE(RTD("tos.rtd", , "VOLUME", B10),",",""),".","")*1</f>
        <v>0</v>
      </c>
      <c r="F10" s="3">
        <f>SUBSTITUTE(SUBSTITUTE(RTD("tos.rtd", , "MARKET_CAP", B10),"M",""),",","")*1</f>
        <v>352</v>
      </c>
      <c r="G10" s="5">
        <f>SUBSTITUTE(SUBSTITUTE(RTD("tos.rtd", , "YIELD", $B10),"M",""),",","")*1</f>
        <v>7.5800000000000006E-2</v>
      </c>
      <c r="H10">
        <v>1.71</v>
      </c>
      <c r="I10" s="6">
        <f t="shared" si="0"/>
        <v>6.2461988304093561</v>
      </c>
      <c r="J10" s="6">
        <f>RTD("tos.rtd", , "52HIGH", B10)*1</f>
        <v>10.83344</v>
      </c>
      <c r="K10" s="6">
        <f>RTD("tos.rtd", , "52LOW", $B10)*1</f>
        <v>10.301769999999999</v>
      </c>
      <c r="L10" s="5">
        <v>7.5899999999999995E-2</v>
      </c>
      <c r="M10" s="5">
        <f t="shared" si="1"/>
        <v>-1.3175230566533358E-3</v>
      </c>
      <c r="N10" s="1">
        <f t="shared" si="2"/>
        <v>1.4272071903379757E-2</v>
      </c>
      <c r="O10" s="1">
        <f t="shared" si="3"/>
        <v>-3.5505102518490705E-2</v>
      </c>
      <c r="P10" s="1">
        <f t="shared" si="4"/>
        <v>0.47346187134502926</v>
      </c>
      <c r="Q10" s="6">
        <v>6.7</v>
      </c>
      <c r="R10" s="7">
        <v>4.51</v>
      </c>
      <c r="T10" s="1" t="e">
        <f>+VLOOKUP(Táblázat3[[#This Row],[Symbol]],'[1]Table 1'!$B:$I,8,FALSE)</f>
        <v>#N/A</v>
      </c>
      <c r="U10" s="61" t="e">
        <f>+VLOOKUP(Táblázat3[[#This Row],[Symbol]],'[1]Table 1'!$B:$F,5,FALSE)</f>
        <v>#N/A</v>
      </c>
    </row>
    <row r="11" spans="1:21" x14ac:dyDescent="0.25">
      <c r="A11" t="s">
        <v>92</v>
      </c>
      <c r="B11" t="s">
        <v>142</v>
      </c>
      <c r="C11" s="4">
        <f>RTD("tos.rtd", , "LAST", B11)*1</f>
        <v>8.8523399999999999</v>
      </c>
      <c r="D11" s="5">
        <f>+RTD("tos.rtd", , "PERCENT_CHANGE",Táblázat3[[#This Row],[Symbol]])*1</f>
        <v>0</v>
      </c>
      <c r="E11" s="3">
        <f>SUBSTITUTE(SUBSTITUTE(RTD("tos.rtd", , "VOLUME", B11),",",""),".","")*1</f>
        <v>0</v>
      </c>
      <c r="F11" s="3">
        <f>SUBSTITUTE(SUBSTITUTE(RTD("tos.rtd", , "MARKET_CAP", B11),"M",""),",","")*1</f>
        <v>538</v>
      </c>
      <c r="G11" s="5">
        <f>SUBSTITUTE(SUBSTITUTE(RTD("tos.rtd", , "YIELD", $B11),"M",""),",","")*1</f>
        <v>0.1084</v>
      </c>
      <c r="H11">
        <v>0.24</v>
      </c>
      <c r="I11" s="6">
        <f t="shared" si="0"/>
        <v>36.884750000000004</v>
      </c>
      <c r="J11" s="6">
        <f>RTD("tos.rtd", , "52HIGH", B11)*1</f>
        <v>9.49</v>
      </c>
      <c r="K11" s="6">
        <f>RTD("tos.rtd", , "52LOW", $B11)*1</f>
        <v>7.8289999999999997</v>
      </c>
      <c r="L11" s="5">
        <v>6.3700000000000007E-2</v>
      </c>
      <c r="M11" s="5">
        <f t="shared" si="1"/>
        <v>0.70172684458398726</v>
      </c>
      <c r="N11" s="1">
        <f t="shared" si="2"/>
        <v>7.2032931405707545E-2</v>
      </c>
      <c r="O11" s="1">
        <f t="shared" si="3"/>
        <v>-0.11560107271071829</v>
      </c>
      <c r="P11" s="1">
        <f t="shared" si="4"/>
        <v>3.9983068999999998</v>
      </c>
      <c r="Q11" s="6">
        <v>36.380000000000003</v>
      </c>
      <c r="R11" s="7">
        <v>2.5499999999999998</v>
      </c>
      <c r="T11" s="1" t="e">
        <f>+VLOOKUP(Táblázat3[[#This Row],[Symbol]],'[1]Table 1'!$B:$I,8,FALSE)</f>
        <v>#N/A</v>
      </c>
      <c r="U11" s="61" t="e">
        <f>+VLOOKUP(Táblázat3[[#This Row],[Symbol]],'[1]Table 1'!$B:$F,5,FALSE)</f>
        <v>#N/A</v>
      </c>
    </row>
    <row r="12" spans="1:21" x14ac:dyDescent="0.25">
      <c r="A12" t="s">
        <v>92</v>
      </c>
      <c r="B12" t="s">
        <v>143</v>
      </c>
      <c r="C12" s="4">
        <f>RTD("tos.rtd", , "LAST", B12)*1</f>
        <v>13.54</v>
      </c>
      <c r="D12" s="5">
        <f>+RTD("tos.rtd", , "PERCENT_CHANGE",Táblázat3[[#This Row],[Symbol]])*1</f>
        <v>-6.6E-3</v>
      </c>
      <c r="E12" s="3">
        <f>SUBSTITUTE(SUBSTITUTE(RTD("tos.rtd", , "VOLUME", B12),",",""),".","")*1</f>
        <v>1289252</v>
      </c>
      <c r="F12" s="3">
        <f>SUBSTITUTE(SUBSTITUTE(RTD("tos.rtd", , "MARKET_CAP", B12),"M",""),",","")*1</f>
        <v>842</v>
      </c>
      <c r="G12" s="5">
        <f>SUBSTITUTE(SUBSTITUTE(RTD("tos.rtd", , "YIELD", $B12),"M",""),",","")*1</f>
        <v>2.9499999999999998E-2</v>
      </c>
      <c r="H12">
        <v>3.88</v>
      </c>
      <c r="I12" s="6">
        <f t="shared" si="0"/>
        <v>3.4896907216494846</v>
      </c>
      <c r="J12" s="6">
        <f>RTD("tos.rtd", , "52HIGH", B12)*1</f>
        <v>13.81</v>
      </c>
      <c r="K12" s="6">
        <f>RTD("tos.rtd", , "52LOW", $B12)*1</f>
        <v>7.84</v>
      </c>
      <c r="M12" s="5" t="str">
        <f t="shared" si="1"/>
        <v/>
      </c>
      <c r="N12" s="1">
        <f t="shared" si="2"/>
        <v>1.994091580502233E-2</v>
      </c>
      <c r="O12" s="1">
        <f t="shared" si="3"/>
        <v>-0.42097488921713444</v>
      </c>
      <c r="P12" s="1">
        <f t="shared" si="4"/>
        <v>0.10294587628865978</v>
      </c>
      <c r="Q12" s="6">
        <v>4.3899999999999997</v>
      </c>
      <c r="T12" s="1" t="str">
        <f>+VLOOKUP(Táblázat3[[#This Row],[Symbol]],'[1]Table 1'!$B:$I,8,FALSE)</f>
        <v>Small Cap</v>
      </c>
      <c r="U12" s="61" t="str">
        <f>+VLOOKUP(Táblázat3[[#This Row],[Symbol]],'[1]Table 1'!$B:$F,5,FALSE)</f>
        <v>NA</v>
      </c>
    </row>
    <row r="13" spans="1:21" x14ac:dyDescent="0.25">
      <c r="A13" t="s">
        <v>92</v>
      </c>
      <c r="B13" t="s">
        <v>76</v>
      </c>
      <c r="C13" s="4">
        <f>RTD("tos.rtd", , "LAST", B13)*1</f>
        <v>27.38</v>
      </c>
      <c r="D13" s="5">
        <f>+RTD("tos.rtd", , "PERCENT_CHANGE",Táblázat3[[#This Row],[Symbol]])*1</f>
        <v>-1.01E-2</v>
      </c>
      <c r="E13" s="3">
        <f>SUBSTITUTE(SUBSTITUTE(RTD("tos.rtd", , "VOLUME", B13),",",""),".","")*1</f>
        <v>165252</v>
      </c>
      <c r="F13" s="3">
        <f>SUBSTITUTE(SUBSTITUTE(RTD("tos.rtd", , "MARKET_CAP", B13),"M",""),",","")*1</f>
        <v>546</v>
      </c>
      <c r="G13" s="5">
        <f>SUBSTITUTE(SUBSTITUTE(RTD("tos.rtd", , "YIELD", $B13),"M",""),",","")*1</f>
        <v>6.5699999999999995E-2</v>
      </c>
      <c r="H13">
        <v>2.2000000000000002</v>
      </c>
      <c r="I13" s="6">
        <f t="shared" si="0"/>
        <v>12.445454545454544</v>
      </c>
      <c r="J13" s="6">
        <f>RTD("tos.rtd", , "52HIGH", B13)*1</f>
        <v>31.78</v>
      </c>
      <c r="K13" s="6">
        <f>RTD("tos.rtd", , "52LOW", $B13)*1</f>
        <v>23.02</v>
      </c>
      <c r="M13" s="5" t="str">
        <f t="shared" si="1"/>
        <v/>
      </c>
      <c r="N13" s="1">
        <f t="shared" si="2"/>
        <v>0.16070124178232303</v>
      </c>
      <c r="O13" s="1">
        <f t="shared" si="3"/>
        <v>-0.15924032140248356</v>
      </c>
      <c r="P13" s="1">
        <f t="shared" si="4"/>
        <v>0.81766636363636347</v>
      </c>
      <c r="Q13" s="6">
        <v>7.78</v>
      </c>
      <c r="R13" s="7">
        <v>1.74</v>
      </c>
      <c r="S13" s="2" t="s">
        <v>272</v>
      </c>
      <c r="T13" s="1" t="str">
        <f>+VLOOKUP(Táblázat3[[#This Row],[Symbol]],'[1]Table 1'!$B:$I,8,FALSE)</f>
        <v>Small Cap</v>
      </c>
      <c r="U13" s="61">
        <f>+VLOOKUP(Táblázat3[[#This Row],[Symbol]],'[1]Table 1'!$B:$F,5,FALSE)</f>
        <v>-5.11E-2</v>
      </c>
    </row>
    <row r="14" spans="1:21" x14ac:dyDescent="0.25">
      <c r="A14" t="s">
        <v>92</v>
      </c>
      <c r="B14" t="s">
        <v>147</v>
      </c>
      <c r="C14" s="4">
        <f>RTD("tos.rtd", , "LAST", B14)*1</f>
        <v>22.07</v>
      </c>
      <c r="D14" s="5">
        <f>+RTD("tos.rtd", , "PERCENT_CHANGE",Táblázat3[[#This Row],[Symbol]])*1</f>
        <v>5.0000000000000001E-4</v>
      </c>
      <c r="E14" s="3">
        <f>SUBSTITUTE(SUBSTITUTE(RTD("tos.rtd", , "VOLUME", B14),",",""),".","")*1</f>
        <v>725128</v>
      </c>
      <c r="F14" s="3">
        <f>SUBSTITUTE(SUBSTITUTE(RTD("tos.rtd", , "MARKET_CAP", B14),"M",""),",","")*1</f>
        <v>725</v>
      </c>
      <c r="G14" s="5">
        <f>SUBSTITUTE(SUBSTITUTE(RTD("tos.rtd", , "YIELD", $B14),"M",""),",","")*1</f>
        <v>6.8000000000000005E-2</v>
      </c>
      <c r="H14">
        <v>2.0499999999999998</v>
      </c>
      <c r="I14" s="6">
        <f t="shared" si="0"/>
        <v>10.765853658536587</v>
      </c>
      <c r="J14" s="6">
        <f>RTD("tos.rtd", , "52HIGH", B14)*1</f>
        <v>23.98</v>
      </c>
      <c r="K14" s="6">
        <f>RTD("tos.rtd", , "52LOW", $B14)*1</f>
        <v>16.89</v>
      </c>
      <c r="L14" s="5">
        <v>8.4699999999999998E-2</v>
      </c>
      <c r="M14" s="5">
        <f t="shared" si="1"/>
        <v>-0.19716646989374254</v>
      </c>
      <c r="N14" s="1">
        <f t="shared" si="2"/>
        <v>8.6542818305392011E-2</v>
      </c>
      <c r="O14" s="1">
        <f t="shared" si="3"/>
        <v>-0.23470774807430905</v>
      </c>
      <c r="P14" s="1">
        <f t="shared" si="4"/>
        <v>0.73207804878048788</v>
      </c>
      <c r="Q14" s="6">
        <v>6.67</v>
      </c>
      <c r="R14" s="7">
        <v>1.3</v>
      </c>
      <c r="S14" s="2" t="s">
        <v>286</v>
      </c>
      <c r="T14" s="1" t="str">
        <f>+VLOOKUP(Táblázat3[[#This Row],[Symbol]],'[1]Table 1'!$B:$I,8,FALSE)</f>
        <v>Small Cap</v>
      </c>
      <c r="U14" s="61">
        <f>+VLOOKUP(Táblázat3[[#This Row],[Symbol]],'[1]Table 1'!$B:$F,5,FALSE)</f>
        <v>0.10639999999999999</v>
      </c>
    </row>
    <row r="15" spans="1:21" x14ac:dyDescent="0.25">
      <c r="A15" t="s">
        <v>92</v>
      </c>
      <c r="B15" t="s">
        <v>45</v>
      </c>
      <c r="C15" s="4">
        <f>RTD("tos.rtd", , "LAST", B15)*1</f>
        <v>18.329999999999998</v>
      </c>
      <c r="D15" s="5">
        <f>+RTD("tos.rtd", , "PERCENT_CHANGE",Táblázat3[[#This Row],[Symbol]])*1</f>
        <v>-4.3E-3</v>
      </c>
      <c r="E15" s="3">
        <f>SUBSTITUTE(SUBSTITUTE(RTD("tos.rtd", , "VOLUME", B15),",",""),".","")*1</f>
        <v>3563976</v>
      </c>
      <c r="F15" s="3">
        <f>SUBSTITUTE(SUBSTITUTE(RTD("tos.rtd", , "MARKET_CAP", B15),"M",""),",","")*1</f>
        <v>1404</v>
      </c>
      <c r="G15" s="5">
        <f>SUBSTITUTE(SUBSTITUTE(RTD("tos.rtd", , "YIELD", $B15),"M",""),",","")*1</f>
        <v>4.58E-2</v>
      </c>
      <c r="H15">
        <v>1.05</v>
      </c>
      <c r="I15" s="6">
        <f t="shared" si="0"/>
        <v>17.457142857142856</v>
      </c>
      <c r="J15" s="6">
        <f>RTD("tos.rtd", , "52HIGH", B15)*1</f>
        <v>19.03</v>
      </c>
      <c r="K15" s="6">
        <f>RTD("tos.rtd", , "52LOW", $B15)*1</f>
        <v>13.53</v>
      </c>
      <c r="L15" s="5">
        <v>5.4100000000000002E-2</v>
      </c>
      <c r="M15" s="5">
        <f t="shared" si="1"/>
        <v>-0.15341959334565625</v>
      </c>
      <c r="N15" s="1">
        <f t="shared" si="2"/>
        <v>3.8188761593016984E-2</v>
      </c>
      <c r="O15" s="1">
        <f t="shared" si="3"/>
        <v>-0.26186579378068742</v>
      </c>
      <c r="P15" s="1">
        <f t="shared" si="4"/>
        <v>0.79953714285714284</v>
      </c>
      <c r="Q15" s="6">
        <v>9.3800000000000008</v>
      </c>
      <c r="R15" s="7">
        <v>1.29</v>
      </c>
      <c r="T15" s="1" t="str">
        <f>+VLOOKUP(Táblázat3[[#This Row],[Symbol]],'[1]Table 1'!$B:$I,8,FALSE)</f>
        <v>Small Cap</v>
      </c>
      <c r="U15" s="61">
        <f>+VLOOKUP(Táblázat3[[#This Row],[Symbol]],'[1]Table 1'!$B:$F,5,FALSE)</f>
        <v>7.8899999999999998E-2</v>
      </c>
    </row>
    <row r="16" spans="1:21" x14ac:dyDescent="0.25">
      <c r="A16" t="s">
        <v>92</v>
      </c>
      <c r="B16" t="s">
        <v>170</v>
      </c>
      <c r="C16" s="4">
        <f>RTD("tos.rtd", , "LAST", B16)*1</f>
        <v>24.99</v>
      </c>
      <c r="D16" s="5">
        <f>+RTD("tos.rtd", , "PERCENT_CHANGE",Táblázat3[[#This Row],[Symbol]])*1</f>
        <v>1.54E-2</v>
      </c>
      <c r="E16" s="3">
        <f>SUBSTITUTE(SUBSTITUTE(RTD("tos.rtd", , "VOLUME", B16),",",""),".","")*1</f>
        <v>2428912</v>
      </c>
      <c r="F16" s="3">
        <f>SUBSTITUTE(SUBSTITUTE(RTD("tos.rtd", , "MARKET_CAP", B16),"M",""),",","")*1</f>
        <v>2025</v>
      </c>
      <c r="G16" s="5">
        <f>SUBSTITUTE(SUBSTITUTE(RTD("tos.rtd", , "YIELD", $B16),"M",""),",","")*1</f>
        <v>3.6799999999999999E-2</v>
      </c>
      <c r="H16">
        <v>1.2</v>
      </c>
      <c r="I16" s="6">
        <f t="shared" si="0"/>
        <v>20.824999999999999</v>
      </c>
      <c r="J16" s="6">
        <f>RTD("tos.rtd", , "52HIGH", B16)*1</f>
        <v>27.099900000000002</v>
      </c>
      <c r="K16" s="6">
        <f>RTD("tos.rtd", , "52LOW", $B16)*1</f>
        <v>13.27</v>
      </c>
      <c r="M16" s="5" t="str">
        <f t="shared" si="1"/>
        <v/>
      </c>
      <c r="N16" s="1">
        <f t="shared" si="2"/>
        <v>8.4429771908763662E-2</v>
      </c>
      <c r="O16" s="1">
        <f t="shared" si="3"/>
        <v>-0.46898759503801524</v>
      </c>
      <c r="P16" s="1">
        <f t="shared" si="4"/>
        <v>0.76635999999999993</v>
      </c>
      <c r="Q16" s="6">
        <v>5.49</v>
      </c>
      <c r="R16" s="7">
        <v>2.99</v>
      </c>
      <c r="T16" s="1" t="str">
        <f>+VLOOKUP(Táblázat3[[#This Row],[Symbol]],'[1]Table 1'!$B:$I,8,FALSE)</f>
        <v>Small Cap</v>
      </c>
      <c r="U16" s="61">
        <f>+VLOOKUP(Táblázat3[[#This Row],[Symbol]],'[1]Table 1'!$B:$F,5,FALSE)</f>
        <v>0.4824</v>
      </c>
    </row>
    <row r="17" spans="1:21" x14ac:dyDescent="0.25">
      <c r="A17" t="s">
        <v>92</v>
      </c>
      <c r="B17" t="s">
        <v>172</v>
      </c>
      <c r="C17" s="4">
        <f>RTD("tos.rtd", , "LAST", B17)*1</f>
        <v>9.0150000000000006</v>
      </c>
      <c r="D17" s="5">
        <f>+RTD("tos.rtd", , "PERCENT_CHANGE",Táblázat3[[#This Row],[Symbol]])*1</f>
        <v>3.3E-3</v>
      </c>
      <c r="E17" s="3">
        <f>SUBSTITUTE(SUBSTITUTE(RTD("tos.rtd", , "VOLUME", B17),",",""),".","")*1</f>
        <v>27421</v>
      </c>
      <c r="F17" s="3">
        <f>SUBSTITUTE(SUBSTITUTE(RTD("tos.rtd", , "MARKET_CAP", B17),"M",""),",","")*1</f>
        <v>1243</v>
      </c>
      <c r="G17" s="5">
        <f>SUBSTITUTE(SUBSTITUTE(RTD("tos.rtd", , "YIELD", $B17),"M",""),",","")*1</f>
        <v>5.9900000000000002E-2</v>
      </c>
      <c r="H17">
        <v>0.4</v>
      </c>
      <c r="I17" s="6">
        <f t="shared" si="0"/>
        <v>22.537500000000001</v>
      </c>
      <c r="J17" s="6">
        <f>RTD("tos.rtd", , "52HIGH", B17)*1</f>
        <v>9.6587999999999994</v>
      </c>
      <c r="K17" s="6">
        <f>RTD("tos.rtd", , "52LOW", $B17)*1</f>
        <v>6.4497999999999998</v>
      </c>
      <c r="L17" s="5">
        <v>7.9899999999999999E-2</v>
      </c>
      <c r="M17" s="5">
        <f t="shared" si="1"/>
        <v>-0.25031289111389232</v>
      </c>
      <c r="N17" s="1">
        <f t="shared" si="2"/>
        <v>7.1414309484192806E-2</v>
      </c>
      <c r="O17" s="1">
        <f t="shared" si="3"/>
        <v>-0.28454797559622858</v>
      </c>
      <c r="P17" s="1">
        <f t="shared" si="4"/>
        <v>1.34999625</v>
      </c>
      <c r="Q17" s="6">
        <v>15.05</v>
      </c>
      <c r="R17" s="7">
        <v>2.83</v>
      </c>
      <c r="S17" s="2" t="s">
        <v>273</v>
      </c>
      <c r="T17" s="1" t="e">
        <f>+VLOOKUP(Táblázat3[[#This Row],[Symbol]],'[1]Table 1'!$B:$I,8,FALSE)</f>
        <v>#N/A</v>
      </c>
      <c r="U17" s="61" t="e">
        <f>+VLOOKUP(Táblázat3[[#This Row],[Symbol]],'[1]Table 1'!$B:$F,5,FALSE)</f>
        <v>#N/A</v>
      </c>
    </row>
    <row r="18" spans="1:21" x14ac:dyDescent="0.25">
      <c r="A18" t="s">
        <v>92</v>
      </c>
      <c r="B18" t="s">
        <v>181</v>
      </c>
      <c r="C18" s="4">
        <f>RTD("tos.rtd", , "LAST", B18)*1</f>
        <v>18.510000000000002</v>
      </c>
      <c r="D18" s="5">
        <f>+RTD("tos.rtd", , "PERCENT_CHANGE",Táblázat3[[#This Row],[Symbol]])*1</f>
        <v>3.8E-3</v>
      </c>
      <c r="E18" s="3">
        <f>SUBSTITUTE(SUBSTITUTE(RTD("tos.rtd", , "VOLUME", B18),",",""),".","")*1</f>
        <v>169</v>
      </c>
      <c r="F18" s="3">
        <f>SUBSTITUTE(SUBSTITUTE(RTD("tos.rtd", , "MARKET_CAP", B18),"M",""),",","")*1</f>
        <v>1684</v>
      </c>
      <c r="G18" s="5">
        <f>SUBSTITUTE(SUBSTITUTE(RTD("tos.rtd", , "YIELD", $B18),"M",""),",","")*1</f>
        <v>8.0000000000000004E-4</v>
      </c>
      <c r="I18" s="6" t="str">
        <f t="shared" si="0"/>
        <v/>
      </c>
      <c r="J18" s="6">
        <f>RTD("tos.rtd", , "52HIGH", B18)*1</f>
        <v>18.54</v>
      </c>
      <c r="K18" s="6">
        <f>RTD("tos.rtd", , "52LOW", $B18)*1</f>
        <v>13.023199999999999</v>
      </c>
      <c r="M18" s="5" t="str">
        <f t="shared" si="1"/>
        <v/>
      </c>
      <c r="N18" s="1">
        <f t="shared" si="2"/>
        <v>1.6207455429495532E-3</v>
      </c>
      <c r="O18" s="1">
        <f t="shared" si="3"/>
        <v>-0.29642355483522431</v>
      </c>
      <c r="P18" s="1" t="str">
        <f t="shared" si="4"/>
        <v/>
      </c>
      <c r="S18" s="2" t="s">
        <v>300</v>
      </c>
      <c r="T18" s="1" t="e">
        <f>+VLOOKUP(Táblázat3[[#This Row],[Symbol]],'[1]Table 1'!$B:$I,8,FALSE)</f>
        <v>#N/A</v>
      </c>
      <c r="U18" s="61" t="e">
        <f>+VLOOKUP(Táblázat3[[#This Row],[Symbol]],'[1]Table 1'!$B:$F,5,FALSE)</f>
        <v>#N/A</v>
      </c>
    </row>
    <row r="19" spans="1:21" x14ac:dyDescent="0.25">
      <c r="A19" t="s">
        <v>92</v>
      </c>
      <c r="B19" t="s">
        <v>182</v>
      </c>
      <c r="C19" s="4">
        <f>RTD("tos.rtd", , "LAST", B19)*1</f>
        <v>10.6624</v>
      </c>
      <c r="D19" s="5">
        <f>+RTD("tos.rtd", , "PERCENT_CHANGE",Táblázat3[[#This Row],[Symbol]])*1</f>
        <v>-2.63E-2</v>
      </c>
      <c r="E19" s="3">
        <f>SUBSTITUTE(SUBSTITUTE(RTD("tos.rtd", , "VOLUME", B19),",",""),".","")*1</f>
        <v>10983</v>
      </c>
      <c r="F19" s="3">
        <f>SUBSTITUTE(SUBSTITUTE(RTD("tos.rtd", , "MARKET_CAP", B19),"M",""),",","")*1</f>
        <v>1941</v>
      </c>
      <c r="G19" s="5">
        <f>SUBSTITUTE(SUBSTITUTE(RTD("tos.rtd", , "YIELD", $B19),"M",""),",","")*1</f>
        <v>6.7500000000000004E-2</v>
      </c>
      <c r="H19">
        <v>-0.76</v>
      </c>
      <c r="I19" s="6">
        <f t="shared" si="0"/>
        <v>-14.029473684210526</v>
      </c>
      <c r="J19" s="6">
        <f>RTD("tos.rtd", , "52HIGH", B19)*1</f>
        <v>10.950100000000001</v>
      </c>
      <c r="K19" s="6">
        <f>RTD("tos.rtd", , "52LOW", $B19)*1</f>
        <v>8</v>
      </c>
      <c r="L19" s="5">
        <v>7.6700000000000004E-2</v>
      </c>
      <c r="M19" s="5">
        <f t="shared" si="1"/>
        <v>-0.11994784876140807</v>
      </c>
      <c r="N19" s="1">
        <f t="shared" si="2"/>
        <v>2.6982668067226934E-2</v>
      </c>
      <c r="O19" s="1">
        <f t="shared" si="3"/>
        <v>-0.24969987995198073</v>
      </c>
      <c r="P19" s="1">
        <f t="shared" si="4"/>
        <v>-0.94698947368421049</v>
      </c>
      <c r="Q19" s="6">
        <v>10.01</v>
      </c>
      <c r="R19" s="7">
        <v>2.39</v>
      </c>
      <c r="S19" s="2" t="s">
        <v>273</v>
      </c>
      <c r="T19" s="1" t="e">
        <f>+VLOOKUP(Táblázat3[[#This Row],[Symbol]],'[1]Table 1'!$B:$I,8,FALSE)</f>
        <v>#N/A</v>
      </c>
      <c r="U19" s="61" t="e">
        <f>+VLOOKUP(Táblázat3[[#This Row],[Symbol]],'[1]Table 1'!$B:$F,5,FALSE)</f>
        <v>#N/A</v>
      </c>
    </row>
    <row r="20" spans="1:21" x14ac:dyDescent="0.25">
      <c r="A20" t="s">
        <v>92</v>
      </c>
      <c r="B20" t="s">
        <v>184</v>
      </c>
      <c r="C20" s="4">
        <f>RTD("tos.rtd", , "LAST", B20)*1</f>
        <v>20.18</v>
      </c>
      <c r="D20" s="5">
        <f>+RTD("tos.rtd", , "PERCENT_CHANGE",Táblázat3[[#This Row],[Symbol]])*1</f>
        <v>-8.8000000000000005E-3</v>
      </c>
      <c r="E20" s="3">
        <f>SUBSTITUTE(SUBSTITUTE(RTD("tos.rtd", , "VOLUME", B20),",",""),".","")*1</f>
        <v>2626386</v>
      </c>
      <c r="F20" s="3">
        <f>SUBSTITUTE(SUBSTITUTE(RTD("tos.rtd", , "MARKET_CAP", B20),"M",""),",","")*1</f>
        <v>1805</v>
      </c>
      <c r="G20" s="5">
        <f>SUBSTITUTE(SUBSTITUTE(RTD("tos.rtd", , "YIELD", $B20),"M",""),",","")*1</f>
        <v>0.1056</v>
      </c>
      <c r="H20">
        <v>1.87</v>
      </c>
      <c r="I20" s="6">
        <f t="shared" si="0"/>
        <v>10.791443850267379</v>
      </c>
      <c r="J20" s="6">
        <f>RTD("tos.rtd", , "52HIGH", B20)*1</f>
        <v>20.62</v>
      </c>
      <c r="K20" s="6">
        <f>RTD("tos.rtd", , "52LOW", $B20)*1</f>
        <v>16.95</v>
      </c>
      <c r="M20" s="5" t="str">
        <f t="shared" si="1"/>
        <v/>
      </c>
      <c r="N20" s="1">
        <f t="shared" si="2"/>
        <v>2.1803766105054523E-2</v>
      </c>
      <c r="O20" s="1">
        <f t="shared" si="3"/>
        <v>-0.16005946481665012</v>
      </c>
      <c r="P20" s="1">
        <f t="shared" si="4"/>
        <v>1.1395764705882352</v>
      </c>
      <c r="Q20" s="6">
        <v>7.21</v>
      </c>
      <c r="R20" s="7">
        <v>1.6</v>
      </c>
      <c r="T20" s="1" t="str">
        <f>+VLOOKUP(Táblázat3[[#This Row],[Symbol]],'[1]Table 1'!$B:$I,8,FALSE)</f>
        <v>Small Cap</v>
      </c>
      <c r="U20" s="61">
        <f>+VLOOKUP(Táblázat3[[#This Row],[Symbol]],'[1]Table 1'!$B:$F,5,FALSE)</f>
        <v>-5.6899999999999999E-2</v>
      </c>
    </row>
    <row r="21" spans="1:21" x14ac:dyDescent="0.25">
      <c r="A21" t="s">
        <v>92</v>
      </c>
      <c r="B21" s="11" t="s">
        <v>187</v>
      </c>
      <c r="C21" s="4">
        <f>RTD("tos.rtd", , "LAST", B21)*1</f>
        <v>20.75</v>
      </c>
      <c r="D21" s="5">
        <f>+RTD("tos.rtd", , "PERCENT_CHANGE",Táblázat3[[#This Row],[Symbol]])*1</f>
        <v>-4.7999999999999996E-3</v>
      </c>
      <c r="E21" s="3">
        <f>SUBSTITUTE(SUBSTITUTE(RTD("tos.rtd", , "VOLUME", B21),",",""),".","")*1</f>
        <v>1375563</v>
      </c>
      <c r="F21" s="3">
        <f>SUBSTITUTE(SUBSTITUTE(RTD("tos.rtd", , "MARKET_CAP", B21),"M",""),",","")*1</f>
        <v>1499</v>
      </c>
      <c r="G21" s="5">
        <f>SUBSTITUTE(SUBSTITUTE(RTD("tos.rtd", , "YIELD", $B21),"M",""),",","")*1</f>
        <v>3.6600000000000001E-2</v>
      </c>
      <c r="H21">
        <v>-0.93</v>
      </c>
      <c r="I21" s="6">
        <f t="shared" si="0"/>
        <v>-22.311827956989244</v>
      </c>
      <c r="J21" s="6">
        <f>RTD("tos.rtd", , "52HIGH", B21)*1</f>
        <v>25.69</v>
      </c>
      <c r="K21" s="6">
        <f>RTD("tos.rtd", , "52LOW", $B21)*1</f>
        <v>17.670000000000002</v>
      </c>
      <c r="L21" s="5">
        <v>5.7000000000000002E-3</v>
      </c>
      <c r="M21" s="5">
        <f t="shared" si="1"/>
        <v>5.4210526315789469</v>
      </c>
      <c r="N21" s="1">
        <f t="shared" si="2"/>
        <v>0.23807228915662648</v>
      </c>
      <c r="O21" s="1">
        <f t="shared" si="3"/>
        <v>-0.14843373493975898</v>
      </c>
      <c r="P21" s="1">
        <f t="shared" si="4"/>
        <v>-0.81661290322580637</v>
      </c>
      <c r="Q21" s="6">
        <v>9.8000000000000007</v>
      </c>
      <c r="R21" s="7">
        <v>0.64</v>
      </c>
      <c r="S21" s="2" t="s">
        <v>300</v>
      </c>
      <c r="T21" s="1" t="str">
        <f>+VLOOKUP(Táblázat3[[#This Row],[Symbol]],'[1]Table 1'!$B:$I,8,FALSE)</f>
        <v>Small Cap</v>
      </c>
      <c r="U21" s="61">
        <f>+VLOOKUP(Táblázat3[[#This Row],[Symbol]],'[1]Table 1'!$B:$F,5,FALSE)</f>
        <v>-0.1772</v>
      </c>
    </row>
    <row r="22" spans="1:21" x14ac:dyDescent="0.25">
      <c r="A22" t="s">
        <v>92</v>
      </c>
      <c r="B22" t="s">
        <v>194</v>
      </c>
      <c r="C22" s="4">
        <f>RTD("tos.rtd", , "LAST", B22)*1</f>
        <v>12.676920000000001</v>
      </c>
      <c r="D22" s="5">
        <f>+RTD("tos.rtd", , "PERCENT_CHANGE",Táblázat3[[#This Row],[Symbol]])*1</f>
        <v>0</v>
      </c>
      <c r="E22" s="3">
        <f>SUBSTITUTE(SUBSTITUTE(RTD("tos.rtd", , "VOLUME", B22),",",""),".","")*1</f>
        <v>0</v>
      </c>
      <c r="F22" s="3">
        <f>SUBSTITUTE(SUBSTITUTE(RTD("tos.rtd", , "MARKET_CAP", B22),"M",""),",","")*1</f>
        <v>2468</v>
      </c>
      <c r="G22" s="5">
        <f>SUBSTITUTE(SUBSTITUTE(RTD("tos.rtd", , "YIELD", $B22),"M",""),",","")*1</f>
        <v>6.3100000000000003E-2</v>
      </c>
      <c r="H22">
        <v>3.02</v>
      </c>
      <c r="I22" s="6">
        <f t="shared" si="0"/>
        <v>4.1976556291390734</v>
      </c>
      <c r="J22" s="6">
        <f>RTD("tos.rtd", , "52HIGH", B22)*1</f>
        <v>12.770630000000001</v>
      </c>
      <c r="K22" s="6">
        <f>RTD("tos.rtd", , "52LOW", $B22)*1</f>
        <v>8.5449999999999999</v>
      </c>
      <c r="L22" s="5">
        <v>8.1000000000000003E-2</v>
      </c>
      <c r="M22" s="5">
        <f t="shared" si="1"/>
        <v>-0.22098765432098766</v>
      </c>
      <c r="N22" s="1">
        <f t="shared" si="2"/>
        <v>7.3921741243141437E-3</v>
      </c>
      <c r="O22" s="1">
        <f t="shared" si="3"/>
        <v>-0.32594037037387635</v>
      </c>
      <c r="P22" s="1">
        <f t="shared" si="4"/>
        <v>0.26487207019867554</v>
      </c>
      <c r="Q22" s="6">
        <v>2.19</v>
      </c>
      <c r="R22" s="7">
        <v>5.51</v>
      </c>
      <c r="T22" s="1" t="e">
        <f>+VLOOKUP(Táblázat3[[#This Row],[Symbol]],'[1]Table 1'!$B:$I,8,FALSE)</f>
        <v>#N/A</v>
      </c>
      <c r="U22" s="61" t="e">
        <f>+VLOOKUP(Táblázat3[[#This Row],[Symbol]],'[1]Table 1'!$B:$F,5,FALSE)</f>
        <v>#N/A</v>
      </c>
    </row>
    <row r="23" spans="1:21" x14ac:dyDescent="0.25">
      <c r="A23" t="s">
        <v>92</v>
      </c>
      <c r="B23" t="s">
        <v>198</v>
      </c>
      <c r="C23" s="4">
        <f>RTD("tos.rtd", , "LAST", B23)*1</f>
        <v>10.7</v>
      </c>
      <c r="D23" s="5">
        <f>+RTD("tos.rtd", , "PERCENT_CHANGE",Táblázat3[[#This Row],[Symbol]])*1</f>
        <v>9.4000000000000004E-3</v>
      </c>
      <c r="E23" s="3">
        <f>SUBSTITUTE(SUBSTITUTE(RTD("tos.rtd", , "VOLUME", B23),",",""),".","")*1</f>
        <v>8111107</v>
      </c>
      <c r="F23" s="3">
        <f>SUBSTITUTE(SUBSTITUTE(RTD("tos.rtd", , "MARKET_CAP", B23),"M",""),",","")*1</f>
        <v>2720</v>
      </c>
      <c r="G23" s="5">
        <f>SUBSTITUTE(SUBSTITUTE(RTD("tos.rtd", , "YIELD", $B23),"M",""),",","")*1</f>
        <v>3.9300000000000002E-2</v>
      </c>
      <c r="H23">
        <v>1.23</v>
      </c>
      <c r="I23" s="6">
        <f t="shared" si="0"/>
        <v>8.6991869918699187</v>
      </c>
      <c r="J23" s="6">
        <f>RTD("tos.rtd", , "52HIGH", B23)*1</f>
        <v>11.19</v>
      </c>
      <c r="K23" s="6">
        <f>RTD("tos.rtd", , "52LOW", $B23)*1</f>
        <v>7.88</v>
      </c>
      <c r="L23" s="5">
        <v>6.8199999999999997E-2</v>
      </c>
      <c r="M23" s="5">
        <f t="shared" si="1"/>
        <v>-0.42375366568914952</v>
      </c>
      <c r="N23" s="1">
        <f t="shared" si="2"/>
        <v>4.5794392523364591E-2</v>
      </c>
      <c r="O23" s="1">
        <f t="shared" si="3"/>
        <v>-0.26355140186915882</v>
      </c>
      <c r="P23" s="1">
        <f t="shared" si="4"/>
        <v>0.34187804878048783</v>
      </c>
      <c r="Q23" s="6">
        <v>8.02</v>
      </c>
      <c r="R23" s="7">
        <v>1.54</v>
      </c>
      <c r="S23" s="2" t="s">
        <v>275</v>
      </c>
      <c r="T23" s="1" t="str">
        <f>+VLOOKUP(Táblázat3[[#This Row],[Symbol]],'[1]Table 1'!$B:$I,8,FALSE)</f>
        <v>Small Cap</v>
      </c>
      <c r="U23" s="61">
        <f>+VLOOKUP(Táblázat3[[#This Row],[Symbol]],'[1]Table 1'!$B:$F,5,FALSE)</f>
        <v>-1.5100000000000001E-2</v>
      </c>
    </row>
    <row r="24" spans="1:21" x14ac:dyDescent="0.25">
      <c r="A24" t="s">
        <v>92</v>
      </c>
      <c r="B24" t="s">
        <v>199</v>
      </c>
      <c r="C24" s="4">
        <f>RTD("tos.rtd", , "LAST", B24)*1</f>
        <v>29.18</v>
      </c>
      <c r="D24" s="5">
        <f>+RTD("tos.rtd", , "PERCENT_CHANGE",Táblázat3[[#This Row],[Symbol]])*1</f>
        <v>6.1999999999999998E-3</v>
      </c>
      <c r="E24" s="3">
        <f>SUBSTITUTE(SUBSTITUTE(RTD("tos.rtd", , "VOLUME", B24),",",""),".","")*1</f>
        <v>1032071</v>
      </c>
      <c r="F24" s="3">
        <f>SUBSTITUTE(SUBSTITUTE(RTD("tos.rtd", , "MARKET_CAP", B24),"M",""),",","")*1</f>
        <v>2352</v>
      </c>
      <c r="G24" s="5">
        <f>SUBSTITUTE(SUBSTITUTE(RTD("tos.rtd", , "YIELD", $B24),"M",""),",","")*1</f>
        <v>4.1099999999999998E-2</v>
      </c>
      <c r="H24">
        <v>1.6</v>
      </c>
      <c r="I24" s="6">
        <f t="shared" si="0"/>
        <v>18.237499999999997</v>
      </c>
      <c r="J24" s="6">
        <f>RTD("tos.rtd", , "52HIGH", B24)*1</f>
        <v>31.41</v>
      </c>
      <c r="K24" s="6">
        <f>RTD("tos.rtd", , "52LOW", $B24)*1</f>
        <v>22.53</v>
      </c>
      <c r="M24" s="5" t="str">
        <f t="shared" si="1"/>
        <v/>
      </c>
      <c r="N24" s="1">
        <f t="shared" si="2"/>
        <v>7.6422206991089814E-2</v>
      </c>
      <c r="O24" s="1">
        <f t="shared" si="3"/>
        <v>-0.22789581905414658</v>
      </c>
      <c r="P24" s="1">
        <f t="shared" si="4"/>
        <v>0.74956124999999996</v>
      </c>
      <c r="Q24" s="6">
        <v>9.6199999999999992</v>
      </c>
      <c r="R24" s="7">
        <v>0.66</v>
      </c>
      <c r="S24" s="2" t="s">
        <v>276</v>
      </c>
      <c r="T24" s="1" t="str">
        <f>+VLOOKUP(Táblázat3[[#This Row],[Symbol]],'[1]Table 1'!$B:$I,8,FALSE)</f>
        <v>Small Cap</v>
      </c>
      <c r="U24" s="61">
        <f>+VLOOKUP(Táblázat3[[#This Row],[Symbol]],'[1]Table 1'!$B:$F,5,FALSE)</f>
        <v>4.9000000000000002E-2</v>
      </c>
    </row>
    <row r="25" spans="1:21" x14ac:dyDescent="0.25">
      <c r="A25" t="s">
        <v>92</v>
      </c>
      <c r="B25" t="s">
        <v>42</v>
      </c>
      <c r="C25" s="4">
        <f>RTD("tos.rtd", , "LAST", B25)*1</f>
        <v>44.95</v>
      </c>
      <c r="D25" s="5">
        <f>+RTD("tos.rtd", , "PERCENT_CHANGE",Táblázat3[[#This Row],[Symbol]])*1</f>
        <v>1.2999999999999999E-3</v>
      </c>
      <c r="E25" s="3">
        <f>SUBSTITUTE(SUBSTITUTE(RTD("tos.rtd", , "VOLUME", B25),",",""),".","")*1</f>
        <v>675817</v>
      </c>
      <c r="F25" s="3">
        <f>SUBSTITUTE(SUBSTITUTE(RTD("tos.rtd", , "MARKET_CAP", B25),"M",""),",","")*1</f>
        <v>2695</v>
      </c>
      <c r="G25" s="5">
        <f>SUBSTITUTE(SUBSTITUTE(RTD("tos.rtd", , "YIELD", $B25),"M",""),",","")*1</f>
        <v>2.6700000000000002E-2</v>
      </c>
      <c r="H25">
        <v>2.08</v>
      </c>
      <c r="I25" s="6">
        <f t="shared" si="0"/>
        <v>21.610576923076923</v>
      </c>
      <c r="J25" s="6">
        <f>RTD("tos.rtd", , "52HIGH", B25)*1</f>
        <v>49.26</v>
      </c>
      <c r="K25" s="6">
        <f>RTD("tos.rtd", , "52LOW", $B25)*1</f>
        <v>38.15</v>
      </c>
      <c r="L25" s="5">
        <v>2.5499999999999998E-2</v>
      </c>
      <c r="M25" s="5">
        <f t="shared" si="1"/>
        <v>4.705882352941182E-2</v>
      </c>
      <c r="N25" s="1">
        <f t="shared" si="2"/>
        <v>9.5884315906562767E-2</v>
      </c>
      <c r="O25" s="1">
        <f t="shared" si="3"/>
        <v>-0.15127919911012244</v>
      </c>
      <c r="P25" s="1">
        <f t="shared" si="4"/>
        <v>0.57700240384615387</v>
      </c>
      <c r="Q25" s="6">
        <v>6.84</v>
      </c>
      <c r="R25" s="7">
        <v>1.87</v>
      </c>
      <c r="T25" s="1" t="str">
        <f>+VLOOKUP(Táblázat3[[#This Row],[Symbol]],'[1]Table 1'!$B:$I,8,FALSE)</f>
        <v>Small Cap</v>
      </c>
      <c r="U25" s="61">
        <f>+VLOOKUP(Táblázat3[[#This Row],[Symbol]],'[1]Table 1'!$B:$F,5,FALSE)</f>
        <v>-2.7799999999999998E-2</v>
      </c>
    </row>
    <row r="26" spans="1:21" x14ac:dyDescent="0.25">
      <c r="A26" t="s">
        <v>92</v>
      </c>
      <c r="B26" t="s">
        <v>203</v>
      </c>
      <c r="C26" s="4">
        <f>RTD("tos.rtd", , "LAST", B26)*1</f>
        <v>4.84</v>
      </c>
      <c r="D26" s="5">
        <f>+RTD("tos.rtd", , "PERCENT_CHANGE",Táblázat3[[#This Row],[Symbol]])*1</f>
        <v>8.3000000000000001E-3</v>
      </c>
      <c r="E26" s="3">
        <f>SUBSTITUTE(SUBSTITUTE(RTD("tos.rtd", , "VOLUME", B26),",",""),".","")*1</f>
        <v>7310270</v>
      </c>
      <c r="F26" s="3">
        <f>SUBSTITUTE(SUBSTITUTE(RTD("tos.rtd", , "MARKET_CAP", B26),"M",""),",","")*1</f>
        <v>2361</v>
      </c>
      <c r="G26" s="5">
        <f>SUBSTITUTE(SUBSTITUTE(RTD("tos.rtd", , "YIELD", $B26),"M",""),",","")*1</f>
        <v>9.0899999999999995E-2</v>
      </c>
      <c r="H26">
        <v>-0.75</v>
      </c>
      <c r="I26" s="6">
        <f t="shared" si="0"/>
        <v>-6.4533333333333331</v>
      </c>
      <c r="J26" s="6">
        <f>RTD("tos.rtd", , "52HIGH", B26)*1</f>
        <v>6.21</v>
      </c>
      <c r="K26" s="6">
        <f>RTD("tos.rtd", , "52LOW", $B26)*1</f>
        <v>4.32</v>
      </c>
      <c r="L26" s="5">
        <v>7.2700000000000001E-2</v>
      </c>
      <c r="M26" s="5">
        <f t="shared" si="1"/>
        <v>0.25034387895460797</v>
      </c>
      <c r="N26" s="1">
        <f t="shared" si="2"/>
        <v>0.28305785123966953</v>
      </c>
      <c r="O26" s="1">
        <f t="shared" si="3"/>
        <v>-0.10743801652892548</v>
      </c>
      <c r="P26" s="1">
        <f t="shared" si="4"/>
        <v>-0.58660799999999991</v>
      </c>
      <c r="Q26" s="6">
        <v>23.06</v>
      </c>
      <c r="S26" s="2" t="s">
        <v>274</v>
      </c>
      <c r="T26" s="1" t="str">
        <f>+VLOOKUP(Táblázat3[[#This Row],[Symbol]],'[1]Table 1'!$B:$I,8,FALSE)</f>
        <v>Mid Cap</v>
      </c>
      <c r="U26" s="61">
        <f>+VLOOKUP(Táblázat3[[#This Row],[Symbol]],'[1]Table 1'!$B:$F,5,FALSE)</f>
        <v>-0.2351</v>
      </c>
    </row>
    <row r="27" spans="1:21" x14ac:dyDescent="0.25">
      <c r="A27" t="s">
        <v>92</v>
      </c>
      <c r="B27" t="s">
        <v>77</v>
      </c>
      <c r="C27" s="4">
        <f>RTD("tos.rtd", , "LAST", B27)*1</f>
        <v>164.55</v>
      </c>
      <c r="D27" s="5">
        <f>+RTD("tos.rtd", , "PERCENT_CHANGE",Táblázat3[[#This Row],[Symbol]])*1</f>
        <v>6.0000000000000001E-3</v>
      </c>
      <c r="E27" s="3">
        <f>SUBSTITUTE(SUBSTITUTE(RTD("tos.rtd", , "VOLUME", B27),",",""),".","")*1</f>
        <v>362569</v>
      </c>
      <c r="F27" s="3">
        <f>SUBSTITUTE(SUBSTITUTE(RTD("tos.rtd", , "MARKET_CAP", B27),"M",""),",","")*1</f>
        <v>4515</v>
      </c>
      <c r="G27" s="5">
        <f>SUBSTITUTE(SUBSTITUTE(RTD("tos.rtd", , "YIELD", $B27),"M",""),",","")*1</f>
        <v>2.5499999999999998E-2</v>
      </c>
      <c r="H27">
        <v>7.32</v>
      </c>
      <c r="I27" s="6">
        <f t="shared" si="0"/>
        <v>22.479508196721312</v>
      </c>
      <c r="J27" s="6">
        <f>RTD("tos.rtd", , "52HIGH", B27)*1</f>
        <v>192.13</v>
      </c>
      <c r="K27" s="6">
        <f>RTD("tos.rtd", , "52LOW", $B27)*1</f>
        <v>125.52</v>
      </c>
      <c r="L27" s="5">
        <v>2.64E-2</v>
      </c>
      <c r="M27" s="5">
        <f t="shared" si="1"/>
        <v>-3.4090909090909172E-2</v>
      </c>
      <c r="N27" s="1">
        <f t="shared" si="2"/>
        <v>0.16760862959586742</v>
      </c>
      <c r="O27" s="1">
        <f t="shared" si="3"/>
        <v>-0.23719234275296275</v>
      </c>
      <c r="P27" s="1">
        <f t="shared" si="4"/>
        <v>0.57322745901639338</v>
      </c>
      <c r="Q27" s="6">
        <v>0</v>
      </c>
      <c r="R27" s="7">
        <v>412.94</v>
      </c>
      <c r="S27" s="2" t="s">
        <v>272</v>
      </c>
      <c r="T27" s="1" t="str">
        <f>+VLOOKUP(Táblázat3[[#This Row],[Symbol]],'[1]Table 1'!$B:$I,8,FALSE)</f>
        <v>Mid Cap</v>
      </c>
      <c r="U27" s="61">
        <f>+VLOOKUP(Táblázat3[[#This Row],[Symbol]],'[1]Table 1'!$B:$F,5,FALSE)</f>
        <v>0.15989999999999999</v>
      </c>
    </row>
    <row r="28" spans="1:21" x14ac:dyDescent="0.25">
      <c r="A28" t="s">
        <v>92</v>
      </c>
      <c r="B28" t="s">
        <v>231</v>
      </c>
      <c r="C28" s="4">
        <f>RTD("tos.rtd", , "LAST", B28)*1</f>
        <v>13.78</v>
      </c>
      <c r="D28" s="5">
        <f>+RTD("tos.rtd", , "PERCENT_CHANGE",Táblázat3[[#This Row],[Symbol]])*1</f>
        <v>1.1000000000000001E-3</v>
      </c>
      <c r="E28" s="3">
        <f>SUBSTITUTE(SUBSTITUTE(RTD("tos.rtd", , "VOLUME", B28),",",""),".","")*1</f>
        <v>1383640</v>
      </c>
      <c r="F28" s="3">
        <f>SUBSTITUTE(SUBSTITUTE(RTD("tos.rtd", , "MARKET_CAP", B28),"M",""),",","")*1</f>
        <v>4976</v>
      </c>
      <c r="G28" s="5">
        <f>SUBSTITUTE(SUBSTITUTE(RTD("tos.rtd", , "YIELD", $B28),"M",""),",","")*1</f>
        <v>3.0499999999999999E-2</v>
      </c>
      <c r="H28">
        <v>0.93</v>
      </c>
      <c r="I28" s="6">
        <f t="shared" si="0"/>
        <v>14.817204301075268</v>
      </c>
      <c r="J28" s="6">
        <f>RTD("tos.rtd", , "52HIGH", B28)*1</f>
        <v>16.23</v>
      </c>
      <c r="K28" s="6">
        <f>RTD("tos.rtd", , "52LOW", $B28)*1</f>
        <v>12.775</v>
      </c>
      <c r="L28" s="5">
        <v>2.01E-2</v>
      </c>
      <c r="M28" s="5">
        <f t="shared" si="1"/>
        <v>0.51741293532338317</v>
      </c>
      <c r="N28" s="1">
        <f t="shared" si="2"/>
        <v>0.17779390420899865</v>
      </c>
      <c r="O28" s="1">
        <f t="shared" si="3"/>
        <v>-7.2931785195936016E-2</v>
      </c>
      <c r="P28" s="1">
        <f t="shared" si="4"/>
        <v>0.45192473118279569</v>
      </c>
      <c r="Q28" s="6">
        <v>5.72</v>
      </c>
      <c r="R28" s="7">
        <v>1.76</v>
      </c>
      <c r="T28" s="1" t="str">
        <f>+VLOOKUP(Táblázat3[[#This Row],[Symbol]],'[1]Table 1'!$B:$I,8,FALSE)</f>
        <v>Mid Cap</v>
      </c>
      <c r="U28" s="61">
        <f>+VLOOKUP(Táblázat3[[#This Row],[Symbol]],'[1]Table 1'!$B:$F,5,FALSE)</f>
        <v>-0.29139999999999999</v>
      </c>
    </row>
    <row r="29" spans="1:21" x14ac:dyDescent="0.25">
      <c r="A29" t="s">
        <v>92</v>
      </c>
      <c r="B29" t="s">
        <v>238</v>
      </c>
      <c r="C29" s="4">
        <f>RTD("tos.rtd", , "LAST", B29)*1</f>
        <v>0</v>
      </c>
      <c r="D29" s="5" t="e">
        <f>+RTD("tos.rtd", , "PERCENT_CHANGE",Táblázat3[[#This Row],[Symbol]])*1</f>
        <v>#VALUE!</v>
      </c>
      <c r="E29" s="3">
        <f>SUBSTITUTE(SUBSTITUTE(RTD("tos.rtd", , "VOLUME", B29),",",""),".","")*1</f>
        <v>0</v>
      </c>
      <c r="F29" s="3" t="e">
        <f>SUBSTITUTE(SUBSTITUTE(RTD("tos.rtd", , "MARKET_CAP", B29),"M",""),",","")*1</f>
        <v>#VALUE!</v>
      </c>
      <c r="G29" s="5" t="e">
        <f>SUBSTITUTE(SUBSTITUTE(RTD("tos.rtd", , "YIELD", $B29),"M",""),",","")*1</f>
        <v>#VALUE!</v>
      </c>
      <c r="I29" s="6" t="str">
        <f t="shared" si="0"/>
        <v/>
      </c>
      <c r="J29" s="6" t="e">
        <f>RTD("tos.rtd", , "52HIGH", B29)*1</f>
        <v>#VALUE!</v>
      </c>
      <c r="K29" s="6" t="e">
        <f>RTD("tos.rtd", , "52LOW", $B29)*1</f>
        <v>#VALUE!</v>
      </c>
      <c r="M29" s="5" t="str">
        <f t="shared" si="1"/>
        <v/>
      </c>
      <c r="N29" s="1" t="e">
        <f t="shared" si="2"/>
        <v>#VALUE!</v>
      </c>
      <c r="O29" s="1" t="e">
        <f t="shared" si="3"/>
        <v>#VALUE!</v>
      </c>
      <c r="P29" s="1" t="str">
        <f t="shared" si="4"/>
        <v/>
      </c>
      <c r="Q29" s="6">
        <v>9.48</v>
      </c>
      <c r="S29" s="2" t="s">
        <v>271</v>
      </c>
      <c r="T29" s="1" t="e">
        <f>+VLOOKUP(Táblázat3[[#This Row],[Symbol]],'[1]Table 1'!$B:$I,8,FALSE)</f>
        <v>#N/A</v>
      </c>
      <c r="U29" s="61" t="e">
        <f>+VLOOKUP(Táblázat3[[#This Row],[Symbol]],'[1]Table 1'!$B:$F,5,FALSE)</f>
        <v>#N/A</v>
      </c>
    </row>
    <row r="30" spans="1:21" x14ac:dyDescent="0.25">
      <c r="A30" t="s">
        <v>92</v>
      </c>
      <c r="B30" t="s">
        <v>241</v>
      </c>
      <c r="C30" s="4">
        <f>RTD("tos.rtd", , "LAST", B30)*1</f>
        <v>0</v>
      </c>
      <c r="D30" s="5" t="e">
        <f>+RTD("tos.rtd", , "PERCENT_CHANGE",Táblázat3[[#This Row],[Symbol]])*1</f>
        <v>#VALUE!</v>
      </c>
      <c r="E30" s="3">
        <f>SUBSTITUTE(SUBSTITUTE(RTD("tos.rtd", , "VOLUME", B30),",",""),".","")*1</f>
        <v>0</v>
      </c>
      <c r="F30" s="3" t="e">
        <f>SUBSTITUTE(SUBSTITUTE(RTD("tos.rtd", , "MARKET_CAP", B30),"M",""),",","")*1</f>
        <v>#VALUE!</v>
      </c>
      <c r="G30" s="5" t="e">
        <f>SUBSTITUTE(SUBSTITUTE(RTD("tos.rtd", , "YIELD", $B30),"M",""),",","")*1</f>
        <v>#VALUE!</v>
      </c>
      <c r="I30" s="6" t="str">
        <f t="shared" si="0"/>
        <v/>
      </c>
      <c r="J30" s="6" t="e">
        <f>RTD("tos.rtd", , "52HIGH", B30)*1</f>
        <v>#VALUE!</v>
      </c>
      <c r="K30" s="6" t="e">
        <f>RTD("tos.rtd", , "52LOW", $B30)*1</f>
        <v>#VALUE!</v>
      </c>
      <c r="M30" s="5" t="str">
        <f t="shared" si="1"/>
        <v/>
      </c>
      <c r="N30" s="1" t="e">
        <f t="shared" si="2"/>
        <v>#VALUE!</v>
      </c>
      <c r="O30" s="1" t="e">
        <f t="shared" si="3"/>
        <v>#VALUE!</v>
      </c>
      <c r="P30" s="1" t="str">
        <f t="shared" si="4"/>
        <v/>
      </c>
      <c r="T30" s="1" t="e">
        <f>+VLOOKUP(Táblázat3[[#This Row],[Symbol]],'[1]Table 1'!$B:$I,8,FALSE)</f>
        <v>#N/A</v>
      </c>
      <c r="U30" s="61" t="e">
        <f>+VLOOKUP(Táblázat3[[#This Row],[Symbol]],'[1]Table 1'!$B:$F,5,FALSE)</f>
        <v>#N/A</v>
      </c>
    </row>
    <row r="31" spans="1:21" x14ac:dyDescent="0.25">
      <c r="A31" t="s">
        <v>92</v>
      </c>
      <c r="B31" t="s">
        <v>244</v>
      </c>
      <c r="C31" s="4">
        <f>RTD("tos.rtd", , "LAST", B31)*1</f>
        <v>59.64</v>
      </c>
      <c r="D31" s="5">
        <f>+RTD("tos.rtd", , "PERCENT_CHANGE",Táblázat3[[#This Row],[Symbol]])*1</f>
        <v>8.3000000000000001E-3</v>
      </c>
      <c r="E31" s="3">
        <f>SUBSTITUTE(SUBSTITUTE(RTD("tos.rtd", , "VOLUME", B31),",",""),".","")*1</f>
        <v>2132641</v>
      </c>
      <c r="F31" s="3">
        <f>SUBSTITUTE(SUBSTITUTE(RTD("tos.rtd", , "MARKET_CAP", B31),"M",""),",","")*1</f>
        <v>9409</v>
      </c>
      <c r="G31" s="5">
        <f>SUBSTITUTE(SUBSTITUTE(RTD("tos.rtd", , "YIELD", $B31),"M",""),",","")*1</f>
        <v>2.75E-2</v>
      </c>
      <c r="H31">
        <v>2.5499999999999998</v>
      </c>
      <c r="I31" s="6">
        <f t="shared" si="0"/>
        <v>23.388235294117649</v>
      </c>
      <c r="J31" s="6">
        <f>RTD("tos.rtd", , "52HIGH", B31)*1</f>
        <v>62.53</v>
      </c>
      <c r="K31" s="6">
        <f>RTD("tos.rtd", , "52LOW", $B31)*1</f>
        <v>40.15</v>
      </c>
      <c r="L31" s="5">
        <v>5.3600000000000002E-2</v>
      </c>
      <c r="M31" s="5">
        <f t="shared" si="1"/>
        <v>-0.48694029850746268</v>
      </c>
      <c r="N31" s="1">
        <f t="shared" si="2"/>
        <v>4.8457411133467465E-2</v>
      </c>
      <c r="O31" s="1">
        <f t="shared" si="3"/>
        <v>-0.32679409792085856</v>
      </c>
      <c r="P31" s="1">
        <f t="shared" si="4"/>
        <v>0.64317647058823535</v>
      </c>
      <c r="Q31" s="6">
        <v>6.46</v>
      </c>
      <c r="R31" s="7">
        <v>2.5</v>
      </c>
      <c r="T31" s="1" t="str">
        <f>+VLOOKUP(Táblázat3[[#This Row],[Symbol]],'[1]Table 1'!$B:$I,8,FALSE)</f>
        <v>Mid Cap</v>
      </c>
      <c r="U31" s="61">
        <f>+VLOOKUP(Táblázat3[[#This Row],[Symbol]],'[1]Table 1'!$B:$F,5,FALSE)</f>
        <v>0.1673</v>
      </c>
    </row>
    <row r="32" spans="1:21" x14ac:dyDescent="0.25">
      <c r="A32" t="s">
        <v>92</v>
      </c>
      <c r="B32" t="s">
        <v>247</v>
      </c>
      <c r="C32" s="4">
        <f>RTD("tos.rtd", , "LAST", B32)*1</f>
        <v>37.130000000000003</v>
      </c>
      <c r="D32" s="5">
        <f>+RTD("tos.rtd", , "PERCENT_CHANGE",Táblázat3[[#This Row],[Symbol]])*1</f>
        <v>2.2000000000000001E-3</v>
      </c>
      <c r="E32" s="3">
        <f>SUBSTITUTE(SUBSTITUTE(RTD("tos.rtd", , "VOLUME", B32),",",""),".","")*1</f>
        <v>1876589</v>
      </c>
      <c r="F32" s="3">
        <f>SUBSTITUTE(SUBSTITUTE(RTD("tos.rtd", , "MARKET_CAP", B32),"M",""),",","")*1</f>
        <v>8718</v>
      </c>
      <c r="G32" s="5">
        <f>SUBSTITUTE(SUBSTITUTE(RTD("tos.rtd", , "YIELD", $B32),"M",""),",","")*1</f>
        <v>3.7699999999999997E-2</v>
      </c>
      <c r="H32">
        <v>2.06</v>
      </c>
      <c r="I32" s="6">
        <f t="shared" si="0"/>
        <v>18.024271844660195</v>
      </c>
      <c r="J32" s="6">
        <f>RTD("tos.rtd", , "52HIGH", B32)*1</f>
        <v>40.96</v>
      </c>
      <c r="K32" s="6">
        <f>RTD("tos.rtd", , "52LOW", $B32)*1</f>
        <v>27.35</v>
      </c>
      <c r="L32" s="5">
        <v>4.2500000000000003E-2</v>
      </c>
      <c r="M32" s="5">
        <f t="shared" si="1"/>
        <v>-0.11294117647058832</v>
      </c>
      <c r="N32" s="1">
        <f t="shared" si="2"/>
        <v>0.10315109076218687</v>
      </c>
      <c r="O32" s="1">
        <f t="shared" si="3"/>
        <v>-0.2633988688392136</v>
      </c>
      <c r="P32" s="1">
        <f t="shared" si="4"/>
        <v>0.67951504854368938</v>
      </c>
      <c r="Q32" s="6">
        <v>5.29</v>
      </c>
      <c r="R32" s="7">
        <v>2.48</v>
      </c>
      <c r="T32" s="1" t="str">
        <f>+VLOOKUP(Táblázat3[[#This Row],[Symbol]],'[1]Table 1'!$B:$I,8,FALSE)</f>
        <v>Mid Cap</v>
      </c>
      <c r="U32" s="61">
        <f>+VLOOKUP(Táblázat3[[#This Row],[Symbol]],'[1]Table 1'!$B:$F,5,FALSE)</f>
        <v>0.5706</v>
      </c>
    </row>
    <row r="33" spans="1:21" x14ac:dyDescent="0.25">
      <c r="A33" t="s">
        <v>92</v>
      </c>
      <c r="B33" t="s">
        <v>249</v>
      </c>
      <c r="C33" s="4">
        <f>RTD("tos.rtd", , "LAST", B33)*1</f>
        <v>10.01</v>
      </c>
      <c r="D33" s="5">
        <f>+RTD("tos.rtd", , "PERCENT_CHANGE",Táblázat3[[#This Row],[Symbol]])*1</f>
        <v>0</v>
      </c>
      <c r="E33" s="3">
        <f>SUBSTITUTE(SUBSTITUTE(RTD("tos.rtd", , "VOLUME", B33),",",""),".","")*1</f>
        <v>0</v>
      </c>
      <c r="F33" s="3">
        <f>SUBSTITUTE(SUBSTITUTE(RTD("tos.rtd", , "MARKET_CAP", B33),"M",""),",","")*1</f>
        <v>7422</v>
      </c>
      <c r="G33" s="5">
        <f>SUBSTITUTE(SUBSTITUTE(RTD("tos.rtd", , "YIELD", $B33),"M",""),",","")*1</f>
        <v>5.96E-2</v>
      </c>
      <c r="H33">
        <v>-0.21</v>
      </c>
      <c r="I33" s="6">
        <f t="shared" si="0"/>
        <v>-47.666666666666664</v>
      </c>
      <c r="J33" s="6">
        <f>RTD("tos.rtd", , "52HIGH", B33)*1</f>
        <v>11.875400000000001</v>
      </c>
      <c r="K33" s="6">
        <f>RTD("tos.rtd", , "52LOW", $B33)*1</f>
        <v>9.0399999999999991</v>
      </c>
      <c r="L33" s="5">
        <v>3.6799999999999999E-2</v>
      </c>
      <c r="M33" s="5">
        <f t="shared" si="1"/>
        <v>0.61956521739130443</v>
      </c>
      <c r="N33" s="1">
        <f t="shared" si="2"/>
        <v>0.18635364635364637</v>
      </c>
      <c r="O33" s="1">
        <f t="shared" si="3"/>
        <v>-9.6903096903096952E-2</v>
      </c>
      <c r="P33" s="1">
        <f t="shared" si="4"/>
        <v>-2.8409333333333335</v>
      </c>
      <c r="Q33" s="6">
        <v>-16.440000000000001</v>
      </c>
      <c r="R33" s="7">
        <v>4.68</v>
      </c>
      <c r="T33" s="1" t="e">
        <f>+VLOOKUP(Táblázat3[[#This Row],[Symbol]],'[1]Table 1'!$B:$I,8,FALSE)</f>
        <v>#N/A</v>
      </c>
      <c r="U33" s="61" t="e">
        <f>+VLOOKUP(Táblázat3[[#This Row],[Symbol]],'[1]Table 1'!$B:$F,5,FALSE)</f>
        <v>#N/A</v>
      </c>
    </row>
    <row r="34" spans="1:21" x14ac:dyDescent="0.25">
      <c r="A34" t="s">
        <v>92</v>
      </c>
      <c r="B34" t="s">
        <v>250</v>
      </c>
      <c r="C34" s="4">
        <f>RTD("tos.rtd", , "LAST", B34)*1</f>
        <v>9.23</v>
      </c>
      <c r="D34" s="5">
        <f>+RTD("tos.rtd", , "PERCENT_CHANGE",Táblázat3[[#This Row],[Symbol]])*1</f>
        <v>2.2000000000000001E-3</v>
      </c>
      <c r="E34" s="3">
        <f>SUBSTITUTE(SUBSTITUTE(RTD("tos.rtd", , "VOLUME", B34),",",""),".","")*1</f>
        <v>13008552</v>
      </c>
      <c r="F34" s="3">
        <f>SUBSTITUTE(SUBSTITUTE(RTD("tos.rtd", , "MARKET_CAP", B34),"M",""),",","")*1</f>
        <v>9855</v>
      </c>
      <c r="G34" s="5">
        <f>SUBSTITUTE(SUBSTITUTE(RTD("tos.rtd", , "YIELD", $B34),"M",""),",","")*1</f>
        <v>5.96E-2</v>
      </c>
      <c r="H34">
        <v>0.91</v>
      </c>
      <c r="I34" s="6">
        <f t="shared" si="0"/>
        <v>10.142857142857142</v>
      </c>
      <c r="J34" s="6">
        <f>RTD("tos.rtd", , "52HIGH", B34)*1</f>
        <v>10.130000000000001</v>
      </c>
      <c r="K34" s="6">
        <f>RTD("tos.rtd", , "52LOW", $B34)*1</f>
        <v>6.9550000000000001</v>
      </c>
      <c r="L34" s="5">
        <v>6.6100000000000006E-2</v>
      </c>
      <c r="M34" s="5">
        <f t="shared" si="1"/>
        <v>-9.833585476550688E-2</v>
      </c>
      <c r="N34" s="1">
        <f t="shared" si="2"/>
        <v>9.7508125677139734E-2</v>
      </c>
      <c r="O34" s="1">
        <f t="shared" si="3"/>
        <v>-0.24647887323943662</v>
      </c>
      <c r="P34" s="1">
        <f t="shared" si="4"/>
        <v>0.60451428571428578</v>
      </c>
      <c r="Q34" s="6">
        <v>3.11</v>
      </c>
      <c r="R34" s="7">
        <v>1.75</v>
      </c>
      <c r="T34" s="1" t="str">
        <f>+VLOOKUP(Táblázat3[[#This Row],[Symbol]],'[1]Table 1'!$B:$I,8,FALSE)</f>
        <v>Mid Cap</v>
      </c>
      <c r="U34" s="61">
        <f>+VLOOKUP(Táblázat3[[#This Row],[Symbol]],'[1]Table 1'!$B:$F,5,FALSE)</f>
        <v>0.10780000000000001</v>
      </c>
    </row>
    <row r="35" spans="1:21" x14ac:dyDescent="0.25">
      <c r="A35" t="s">
        <v>92</v>
      </c>
      <c r="B35" t="s">
        <v>90</v>
      </c>
      <c r="C35" s="4">
        <f>RTD("tos.rtd", , "LAST", B35)*1</f>
        <v>78.510000000000005</v>
      </c>
      <c r="D35" s="5">
        <f>+RTD("tos.rtd", , "PERCENT_CHANGE",Táblázat3[[#This Row],[Symbol]])*1</f>
        <v>8.0999999999999996E-3</v>
      </c>
      <c r="E35" s="3">
        <f>SUBSTITUTE(SUBSTITUTE(RTD("tos.rtd", , "VOLUME", B35),",",""),".","")*1</f>
        <v>1439388</v>
      </c>
      <c r="F35" s="3">
        <f>SUBSTITUTE(SUBSTITUTE(RTD("tos.rtd", , "MARKET_CAP", B35),"M",""),",","")*1</f>
        <v>13525</v>
      </c>
      <c r="G35" s="5">
        <f>SUBSTITUTE(SUBSTITUTE(RTD("tos.rtd", , "YIELD", $B35),"M",""),",","")*1</f>
        <v>5.2900000000000003E-2</v>
      </c>
      <c r="H35">
        <v>6.1</v>
      </c>
      <c r="I35" s="6">
        <f t="shared" si="0"/>
        <v>12.870491803278689</v>
      </c>
      <c r="J35" s="6">
        <f>RTD("tos.rtd", , "52HIGH", B35)*1</f>
        <v>93.62</v>
      </c>
      <c r="K35" s="6">
        <f>RTD("tos.rtd", , "52LOW", $B35)*1</f>
        <v>63.76</v>
      </c>
      <c r="L35" s="5">
        <v>5.8700000000000002E-2</v>
      </c>
      <c r="M35" s="5">
        <f t="shared" si="1"/>
        <v>-9.8807495741056184E-2</v>
      </c>
      <c r="N35" s="1">
        <f t="shared" si="2"/>
        <v>0.19245955929180991</v>
      </c>
      <c r="O35" s="1">
        <f t="shared" si="3"/>
        <v>-0.18787415615845127</v>
      </c>
      <c r="P35" s="1">
        <f t="shared" si="4"/>
        <v>0.68084901639344275</v>
      </c>
      <c r="Q35" s="6">
        <v>5.89</v>
      </c>
      <c r="R35" s="7">
        <v>2.12</v>
      </c>
      <c r="S35" s="2" t="s">
        <v>278</v>
      </c>
      <c r="T35" s="1" t="str">
        <f>+VLOOKUP(Táblázat3[[#This Row],[Symbol]],'[1]Table 1'!$B:$I,8,FALSE)</f>
        <v>Large Cap</v>
      </c>
      <c r="U35" s="61">
        <f>+VLOOKUP(Táblázat3[[#This Row],[Symbol]],'[1]Table 1'!$B:$F,5,FALSE)</f>
        <v>0.25900000000000001</v>
      </c>
    </row>
    <row r="36" spans="1:21" x14ac:dyDescent="0.25">
      <c r="A36" t="s">
        <v>39</v>
      </c>
      <c r="B36" t="s">
        <v>126</v>
      </c>
      <c r="C36" s="4">
        <f>RTD("tos.rtd", , "LAST", B36)*1</f>
        <v>11.03</v>
      </c>
      <c r="D36" s="5">
        <f>+RTD("tos.rtd", , "PERCENT_CHANGE",Táblázat3[[#This Row],[Symbol]])*1</f>
        <v>0</v>
      </c>
      <c r="E36" s="3">
        <f>SUBSTITUTE(SUBSTITUTE(RTD("tos.rtd", , "VOLUME", B36),",",""),".","")*1</f>
        <v>0</v>
      </c>
      <c r="F36" s="3">
        <f>SUBSTITUTE(SUBSTITUTE(RTD("tos.rtd", , "MARKET_CAP", B36),"M",""),",","")*1</f>
        <v>351</v>
      </c>
      <c r="G36" s="5">
        <f>SUBSTITUTE(SUBSTITUTE(RTD("tos.rtd", , "YIELD", $B36),"M",""),",","")*1</f>
        <v>7.6200000000000004E-2</v>
      </c>
      <c r="H36">
        <v>0.83</v>
      </c>
      <c r="I36" s="6">
        <f t="shared" si="0"/>
        <v>13.289156626506024</v>
      </c>
      <c r="J36" s="6">
        <f>RTD("tos.rtd", , "52HIGH", B36)*1</f>
        <v>11.85</v>
      </c>
      <c r="K36" s="6">
        <f>RTD("tos.rtd", , "52LOW", $B36)*1</f>
        <v>6.27</v>
      </c>
      <c r="L36" s="5">
        <v>6.0999999999999999E-2</v>
      </c>
      <c r="M36" s="5">
        <f t="shared" si="1"/>
        <v>0.24918032786885247</v>
      </c>
      <c r="N36" s="1">
        <f t="shared" si="2"/>
        <v>7.4342701722574844E-2</v>
      </c>
      <c r="O36" s="1">
        <f t="shared" si="3"/>
        <v>-0.4315503173164098</v>
      </c>
      <c r="P36" s="1">
        <f t="shared" si="4"/>
        <v>1.0126337349397589</v>
      </c>
      <c r="Q36" s="6">
        <v>5.44</v>
      </c>
      <c r="R36" s="7">
        <v>1.43</v>
      </c>
      <c r="S36" s="2" t="s">
        <v>279</v>
      </c>
      <c r="T36" s="1" t="str">
        <f>+VLOOKUP(Táblázat3[[#This Row],[Symbol]],'[1]Table 1'!$B:$I,8,FALSE)</f>
        <v>Micro Cap</v>
      </c>
      <c r="U36" s="61" t="str">
        <f>+VLOOKUP(Táblázat3[[#This Row],[Symbol]],'[1]Table 1'!$B:$F,5,FALSE)</f>
        <v>NA</v>
      </c>
    </row>
    <row r="37" spans="1:21" x14ac:dyDescent="0.25">
      <c r="A37" t="s">
        <v>39</v>
      </c>
      <c r="B37" t="s">
        <v>128</v>
      </c>
      <c r="C37" s="4">
        <f>RTD("tos.rtd", , "LAST", B37)*1</f>
        <v>13.19</v>
      </c>
      <c r="D37" s="5">
        <f>+RTD("tos.rtd", , "PERCENT_CHANGE",Táblázat3[[#This Row],[Symbol]])*1</f>
        <v>-2.3E-3</v>
      </c>
      <c r="E37" s="3">
        <f>SUBSTITUTE(SUBSTITUTE(RTD("tos.rtd", , "VOLUME", B37),",",""),".","")*1</f>
        <v>1249177</v>
      </c>
      <c r="F37" s="3">
        <f>SUBSTITUTE(SUBSTITUTE(RTD("tos.rtd", , "MARKET_CAP", B37),"M",""),",","")*1</f>
        <v>565</v>
      </c>
      <c r="G37" s="5">
        <f>SUBSTITUTE(SUBSTITUTE(RTD("tos.rtd", , "YIELD", $B37),"M",""),",","")*1</f>
        <v>6.0699999999999997E-2</v>
      </c>
      <c r="H37">
        <v>1.4</v>
      </c>
      <c r="I37" s="6">
        <f t="shared" si="0"/>
        <v>9.4214285714285708</v>
      </c>
      <c r="J37" s="6">
        <f>RTD("tos.rtd", , "52HIGH", B37)*1</f>
        <v>14.26</v>
      </c>
      <c r="K37" s="6">
        <f>RTD("tos.rtd", , "52LOW", $B37)*1</f>
        <v>8.35</v>
      </c>
      <c r="L37" s="5">
        <v>8.6099999999999996E-2</v>
      </c>
      <c r="M37" s="5">
        <f t="shared" si="1"/>
        <v>-0.29500580720092917</v>
      </c>
      <c r="N37" s="1">
        <f t="shared" si="2"/>
        <v>8.1122062168309306E-2</v>
      </c>
      <c r="O37" s="1">
        <f t="shared" si="3"/>
        <v>-0.36694465504169826</v>
      </c>
      <c r="P37" s="1">
        <f t="shared" si="4"/>
        <v>0.5718807142857143</v>
      </c>
      <c r="Q37" s="6">
        <v>6.94</v>
      </c>
      <c r="R37" s="7">
        <v>1.61</v>
      </c>
      <c r="T37" s="1" t="str">
        <f>+VLOOKUP(Táblázat3[[#This Row],[Symbol]],'[1]Table 1'!$B:$I,8,FALSE)</f>
        <v>Micro Cap</v>
      </c>
      <c r="U37" s="61">
        <f>+VLOOKUP(Táblázat3[[#This Row],[Symbol]],'[1]Table 1'!$B:$F,5,FALSE)</f>
        <v>0.17069999999999999</v>
      </c>
    </row>
    <row r="38" spans="1:21" x14ac:dyDescent="0.25">
      <c r="A38" t="s">
        <v>39</v>
      </c>
      <c r="B38" t="s">
        <v>140</v>
      </c>
      <c r="C38" s="4">
        <f>RTD("tos.rtd", , "LAST", B38)*1</f>
        <v>7.94</v>
      </c>
      <c r="D38" s="5">
        <f>+RTD("tos.rtd", , "PERCENT_CHANGE",Táblázat3[[#This Row],[Symbol]])*1</f>
        <v>1.9300000000000001E-2</v>
      </c>
      <c r="E38" s="3">
        <f>SUBSTITUTE(SUBSTITUTE(RTD("tos.rtd", , "VOLUME", B38),",",""),".","")*1</f>
        <v>1788053</v>
      </c>
      <c r="F38" s="3">
        <f>SUBSTITUTE(SUBSTITUTE(RTD("tos.rtd", , "MARKET_CAP", B38),"M",""),",","")*1</f>
        <v>659</v>
      </c>
      <c r="G38" s="5">
        <f>SUBSTITUTE(SUBSTITUTE(RTD("tos.rtd", , "YIELD", $B38),"M",""),",","")*1</f>
        <v>6.5500000000000003E-2</v>
      </c>
      <c r="H38">
        <v>-0.51</v>
      </c>
      <c r="I38" s="6">
        <f t="shared" si="0"/>
        <v>-15.568627450980392</v>
      </c>
      <c r="J38" s="6">
        <f>RTD("tos.rtd", , "52HIGH", B38)*1</f>
        <v>8.11</v>
      </c>
      <c r="K38" s="6">
        <f>RTD("tos.rtd", , "52LOW", $B38)*1</f>
        <v>4.04</v>
      </c>
      <c r="L38" s="5">
        <v>0.1019</v>
      </c>
      <c r="M38" s="5">
        <f t="shared" si="1"/>
        <v>-0.35721295387634933</v>
      </c>
      <c r="N38" s="1">
        <f t="shared" si="2"/>
        <v>2.1410579345088054E-2</v>
      </c>
      <c r="O38" s="1">
        <f t="shared" si="3"/>
        <v>-0.49118387909319905</v>
      </c>
      <c r="P38" s="1">
        <f t="shared" si="4"/>
        <v>-1.0197450980392158</v>
      </c>
      <c r="Q38" s="6">
        <v>13.5</v>
      </c>
      <c r="R38" s="7">
        <v>0.64</v>
      </c>
      <c r="T38" s="1" t="str">
        <f>+VLOOKUP(Táblázat3[[#This Row],[Symbol]],'[1]Table 1'!$B:$I,8,FALSE)</f>
        <v>Small Cap</v>
      </c>
      <c r="U38" s="61">
        <f>+VLOOKUP(Táblázat3[[#This Row],[Symbol]],'[1]Table 1'!$B:$F,5,FALSE)</f>
        <v>-0.11799999999999999</v>
      </c>
    </row>
    <row r="39" spans="1:21" x14ac:dyDescent="0.25">
      <c r="A39" t="s">
        <v>39</v>
      </c>
      <c r="B39" t="s">
        <v>51</v>
      </c>
      <c r="C39" s="4">
        <f>RTD("tos.rtd", , "LAST", B39)*1</f>
        <v>44</v>
      </c>
      <c r="D39" s="5">
        <f>+RTD("tos.rtd", , "PERCENT_CHANGE",Táblázat3[[#This Row],[Symbol]])*1</f>
        <v>-4.3E-3</v>
      </c>
      <c r="E39" s="3">
        <f>SUBSTITUTE(SUBSTITUTE(RTD("tos.rtd", , "VOLUME", B39),",",""),".","")*1</f>
        <v>453255</v>
      </c>
      <c r="F39" s="3">
        <f>SUBSTITUTE(SUBSTITUTE(RTD("tos.rtd", , "MARKET_CAP", B39),"M",""),",","")*1</f>
        <v>888</v>
      </c>
      <c r="G39" s="5">
        <f>SUBSTITUTE(SUBSTITUTE(RTD("tos.rtd", , "YIELD", $B39),"M",""),",","")*1</f>
        <v>3.7699999999999997E-2</v>
      </c>
      <c r="H39">
        <v>1.38</v>
      </c>
      <c r="I39" s="6">
        <f t="shared" si="0"/>
        <v>31.884057971014496</v>
      </c>
      <c r="J39" s="6">
        <f>RTD("tos.rtd", , "52HIGH", B39)*1</f>
        <v>49.17</v>
      </c>
      <c r="K39" s="6">
        <f>RTD("tos.rtd", , "52LOW", $B39)*1</f>
        <v>27.54</v>
      </c>
      <c r="L39" s="5">
        <v>5.5399999999999998E-2</v>
      </c>
      <c r="M39" s="5">
        <f t="shared" si="1"/>
        <v>-0.31949458483754511</v>
      </c>
      <c r="N39" s="1">
        <f t="shared" si="2"/>
        <v>0.11749999999999994</v>
      </c>
      <c r="O39" s="1">
        <f t="shared" si="3"/>
        <v>-0.37409090909090914</v>
      </c>
      <c r="P39" s="1">
        <f t="shared" si="4"/>
        <v>1.2020289855072464</v>
      </c>
      <c r="Q39" s="6">
        <v>5.09</v>
      </c>
      <c r="R39" s="7">
        <v>1.89</v>
      </c>
      <c r="T39" s="1" t="str">
        <f>+VLOOKUP(Táblázat3[[#This Row],[Symbol]],'[1]Table 1'!$B:$I,8,FALSE)</f>
        <v>Small Cap</v>
      </c>
      <c r="U39" s="61">
        <f>+VLOOKUP(Táblázat3[[#This Row],[Symbol]],'[1]Table 1'!$B:$F,5,FALSE)</f>
        <v>1.1269</v>
      </c>
    </row>
    <row r="40" spans="1:21" x14ac:dyDescent="0.25">
      <c r="A40" t="s">
        <v>39</v>
      </c>
      <c r="B40" t="s">
        <v>166</v>
      </c>
      <c r="C40" s="4">
        <f>RTD("tos.rtd", , "LAST", B40)*1</f>
        <v>9.1198999999999995</v>
      </c>
      <c r="D40" s="5">
        <f>+RTD("tos.rtd", , "PERCENT_CHANGE",Táblázat3[[#This Row],[Symbol]])*1</f>
        <v>5.0000000000000001E-4</v>
      </c>
      <c r="E40" s="3">
        <f>SUBSTITUTE(SUBSTITUTE(RTD("tos.rtd", , "VOLUME", B40),",",""),".","")*1</f>
        <v>7371</v>
      </c>
      <c r="F40" s="3">
        <f>SUBSTITUTE(SUBSTITUTE(RTD("tos.rtd", , "MARKET_CAP", B40),"M",""),",","")*1</f>
        <v>1398</v>
      </c>
      <c r="G40" s="5">
        <f>SUBSTITUTE(SUBSTITUTE(RTD("tos.rtd", , "YIELD", $B40),"M",""),",","")*1</f>
        <v>8.77E-2</v>
      </c>
      <c r="H40">
        <v>0.74</v>
      </c>
      <c r="I40" s="6">
        <f t="shared" si="0"/>
        <v>12.324189189189189</v>
      </c>
      <c r="J40" s="6">
        <f>RTD("tos.rtd", , "52HIGH", B40)*1</f>
        <v>9.3658999999999999</v>
      </c>
      <c r="K40" s="6">
        <f>RTD("tos.rtd", , "52LOW", $B40)*1</f>
        <v>6.8529999999999998</v>
      </c>
      <c r="L40" s="5">
        <v>7.3099999999999998E-2</v>
      </c>
      <c r="M40" s="5">
        <f t="shared" si="1"/>
        <v>0.19972640218878257</v>
      </c>
      <c r="N40" s="1">
        <f t="shared" si="2"/>
        <v>2.6973979977850782E-2</v>
      </c>
      <c r="O40" s="1">
        <f t="shared" si="3"/>
        <v>-0.24856632199914475</v>
      </c>
      <c r="P40" s="1">
        <f t="shared" si="4"/>
        <v>1.0808313918918919</v>
      </c>
      <c r="Q40" s="6">
        <v>4.6500000000000004</v>
      </c>
      <c r="R40" s="7">
        <v>2.09</v>
      </c>
      <c r="T40" s="1" t="e">
        <f>+VLOOKUP(Táblázat3[[#This Row],[Symbol]],'[1]Table 1'!$B:$I,8,FALSE)</f>
        <v>#N/A</v>
      </c>
      <c r="U40" s="61" t="e">
        <f>+VLOOKUP(Táblázat3[[#This Row],[Symbol]],'[1]Table 1'!$B:$F,5,FALSE)</f>
        <v>#N/A</v>
      </c>
    </row>
    <row r="41" spans="1:21" x14ac:dyDescent="0.25">
      <c r="A41" t="s">
        <v>39</v>
      </c>
      <c r="B41" t="s">
        <v>89</v>
      </c>
      <c r="C41" s="4">
        <f>RTD("tos.rtd", , "LAST", B41)*1</f>
        <v>117.75</v>
      </c>
      <c r="D41" s="5">
        <f>+RTD("tos.rtd", , "PERCENT_CHANGE",Táblázat3[[#This Row],[Symbol]])*1</f>
        <v>1.9900000000000001E-2</v>
      </c>
      <c r="E41" s="3">
        <f>SUBSTITUTE(SUBSTITUTE(RTD("tos.rtd", , "VOLUME", B41),",",""),".","")*1</f>
        <v>233397</v>
      </c>
      <c r="F41" s="3">
        <f>SUBSTITUTE(SUBSTITUTE(RTD("tos.rtd", , "MARKET_CAP", B41),"M",""),",","")*1</f>
        <v>1620</v>
      </c>
      <c r="G41" s="5">
        <f>SUBSTITUTE(SUBSTITUTE(RTD("tos.rtd", , "YIELD", $B41),"M",""),",","")*1</f>
        <v>2.3300000000000001E-2</v>
      </c>
      <c r="H41">
        <v>3.1</v>
      </c>
      <c r="I41" s="6">
        <f t="shared" si="0"/>
        <v>37.983870967741936</v>
      </c>
      <c r="J41" s="6">
        <f>RTD("tos.rtd", , "52HIGH", B41)*1</f>
        <v>123.84</v>
      </c>
      <c r="K41" s="6">
        <f>RTD("tos.rtd", , "52LOW", $B41)*1</f>
        <v>58.7</v>
      </c>
      <c r="L41" s="5">
        <v>5.4100000000000002E-2</v>
      </c>
      <c r="M41" s="5">
        <f t="shared" si="1"/>
        <v>-0.56931608133086875</v>
      </c>
      <c r="N41" s="1">
        <f t="shared" si="2"/>
        <v>5.171974522292988E-2</v>
      </c>
      <c r="O41" s="1">
        <f t="shared" si="3"/>
        <v>-0.50148619957537155</v>
      </c>
      <c r="P41" s="1">
        <f t="shared" si="4"/>
        <v>0.88502419354838713</v>
      </c>
      <c r="Q41" s="6">
        <v>5.03</v>
      </c>
      <c r="R41" s="7">
        <v>2.37</v>
      </c>
      <c r="S41" s="2" t="s">
        <v>280</v>
      </c>
      <c r="T41" s="1" t="str">
        <f>+VLOOKUP(Táblázat3[[#This Row],[Symbol]],'[1]Table 1'!$B:$I,8,FALSE)</f>
        <v>Small Cap</v>
      </c>
      <c r="U41" s="61" t="str">
        <f>+VLOOKUP(Táblázat3[[#This Row],[Symbol]],'[1]Table 1'!$B:$F,5,FALSE)</f>
        <v>NA</v>
      </c>
    </row>
    <row r="42" spans="1:21" x14ac:dyDescent="0.25">
      <c r="A42" t="s">
        <v>39</v>
      </c>
      <c r="B42" t="s">
        <v>189</v>
      </c>
      <c r="C42" s="4">
        <f>RTD("tos.rtd", , "LAST", B42)*1</f>
        <v>44.55</v>
      </c>
      <c r="D42" s="5">
        <f>+RTD("tos.rtd", , "PERCENT_CHANGE",Táblázat3[[#This Row],[Symbol]])*1</f>
        <v>4.7000000000000002E-3</v>
      </c>
      <c r="E42" s="3">
        <f>SUBSTITUTE(SUBSTITUTE(RTD("tos.rtd", , "VOLUME", B42),",",""),".","")*1</f>
        <v>530091</v>
      </c>
      <c r="F42" s="3">
        <f>SUBSTITUTE(SUBSTITUTE(RTD("tos.rtd", , "MARKET_CAP", B42),"M",""),",","")*1</f>
        <v>1771</v>
      </c>
      <c r="G42" s="5">
        <f>SUBSTITUTE(SUBSTITUTE(RTD("tos.rtd", , "YIELD", $B42),"M",""),",","")*1</f>
        <v>5.1200000000000002E-2</v>
      </c>
      <c r="H42">
        <v>3.64</v>
      </c>
      <c r="I42" s="6">
        <f t="shared" si="0"/>
        <v>12.239010989010987</v>
      </c>
      <c r="J42" s="6">
        <f>RTD("tos.rtd", , "52HIGH", B42)*1</f>
        <v>53.04</v>
      </c>
      <c r="K42" s="6">
        <f>RTD("tos.rtd", , "52LOW", $B42)*1</f>
        <v>40.11</v>
      </c>
      <c r="L42" s="5">
        <v>5.1299999999999998E-2</v>
      </c>
      <c r="M42" s="5">
        <f t="shared" si="1"/>
        <v>-1.9493177387913674E-3</v>
      </c>
      <c r="N42" s="1">
        <f t="shared" si="2"/>
        <v>0.19057239057239062</v>
      </c>
      <c r="O42" s="1">
        <f t="shared" si="3"/>
        <v>-9.9663299663299565E-2</v>
      </c>
      <c r="P42" s="1">
        <f t="shared" si="4"/>
        <v>0.62663736263736258</v>
      </c>
      <c r="Q42" s="6">
        <v>4.43</v>
      </c>
      <c r="R42" s="7">
        <v>3.58</v>
      </c>
      <c r="S42" s="2" t="s">
        <v>288</v>
      </c>
      <c r="T42" s="1" t="str">
        <f>+VLOOKUP(Táblázat3[[#This Row],[Symbol]],'[1]Table 1'!$B:$I,8,FALSE)</f>
        <v>Small Cap</v>
      </c>
      <c r="U42" s="61">
        <f>+VLOOKUP(Táblázat3[[#This Row],[Symbol]],'[1]Table 1'!$B:$F,5,FALSE)</f>
        <v>0.33360000000000001</v>
      </c>
    </row>
    <row r="43" spans="1:21" x14ac:dyDescent="0.25">
      <c r="A43" t="s">
        <v>39</v>
      </c>
      <c r="B43" t="s">
        <v>192</v>
      </c>
      <c r="C43" s="4">
        <f>RTD("tos.rtd", , "LAST", B43)*1</f>
        <v>8.0500000000000007</v>
      </c>
      <c r="D43" s="5">
        <f>+RTD("tos.rtd", , "PERCENT_CHANGE",Táblázat3[[#This Row],[Symbol]])*1</f>
        <v>4.8899999999999999E-2</v>
      </c>
      <c r="E43" s="3">
        <f>SUBSTITUTE(SUBSTITUTE(RTD("tos.rtd", , "VOLUME", B43),",",""),".","")*1</f>
        <v>7248362</v>
      </c>
      <c r="F43" s="3">
        <f>SUBSTITUTE(SUBSTITUTE(RTD("tos.rtd", , "MARKET_CAP", B43),"M",""),",","")*1</f>
        <v>1915</v>
      </c>
      <c r="G43" s="5">
        <f>SUBSTITUTE(SUBSTITUTE(RTD("tos.rtd", , "YIELD", $B43),"M",""),",","")*1</f>
        <v>7.4499999999999997E-2</v>
      </c>
      <c r="H43">
        <v>0.88</v>
      </c>
      <c r="I43" s="6">
        <f t="shared" si="0"/>
        <v>9.1477272727272734</v>
      </c>
      <c r="J43" s="6">
        <f>RTD("tos.rtd", , "52HIGH", B43)*1</f>
        <v>14.31</v>
      </c>
      <c r="K43" s="6">
        <f>RTD("tos.rtd", , "52LOW", $B43)*1</f>
        <v>7.05</v>
      </c>
      <c r="L43" s="5">
        <v>7.1999999999999995E-2</v>
      </c>
      <c r="M43" s="5">
        <f t="shared" si="1"/>
        <v>3.4722222222222321E-2</v>
      </c>
      <c r="N43" s="1">
        <f t="shared" si="2"/>
        <v>0.77763975155279486</v>
      </c>
      <c r="O43" s="1">
        <f t="shared" si="3"/>
        <v>-0.12422360248447217</v>
      </c>
      <c r="P43" s="1">
        <f t="shared" si="4"/>
        <v>0.68150568181818194</v>
      </c>
      <c r="Q43" s="6">
        <v>11.38</v>
      </c>
      <c r="R43" s="7">
        <v>1.27</v>
      </c>
      <c r="S43" s="2" t="s">
        <v>281</v>
      </c>
      <c r="T43" s="1" t="str">
        <f>+VLOOKUP(Táblázat3[[#This Row],[Symbol]],'[1]Table 1'!$B:$I,8,FALSE)</f>
        <v>Mid Cap</v>
      </c>
      <c r="U43" s="61" t="str">
        <f>+VLOOKUP(Táblázat3[[#This Row],[Symbol]],'[1]Table 1'!$B:$F,5,FALSE)</f>
        <v>NA</v>
      </c>
    </row>
    <row r="44" spans="1:21" x14ac:dyDescent="0.25">
      <c r="A44" t="s">
        <v>39</v>
      </c>
      <c r="B44" t="s">
        <v>55</v>
      </c>
      <c r="C44" s="4">
        <f>RTD("tos.rtd", , "LAST", B44)*1</f>
        <v>20.55</v>
      </c>
      <c r="D44" s="5">
        <f>+RTD("tos.rtd", , "PERCENT_CHANGE",Táblázat3[[#This Row],[Symbol]])*1</f>
        <v>-1.2E-2</v>
      </c>
      <c r="E44" s="3">
        <f>SUBSTITUTE(SUBSTITUTE(RTD("tos.rtd", , "VOLUME", B44),",",""),".","")*1</f>
        <v>2617454</v>
      </c>
      <c r="F44" s="3">
        <f>SUBSTITUTE(SUBSTITUTE(RTD("tos.rtd", , "MARKET_CAP", B44),"M",""),",","")*1</f>
        <v>1964</v>
      </c>
      <c r="G44" s="5">
        <f>SUBSTITUTE(SUBSTITUTE(RTD("tos.rtd", , "YIELD", $B44),"M",""),",","")*1</f>
        <v>4.3799999999999999E-2</v>
      </c>
      <c r="H44">
        <v>1.31</v>
      </c>
      <c r="I44" s="6">
        <f t="shared" si="0"/>
        <v>15.687022900763358</v>
      </c>
      <c r="J44" s="6">
        <f>RTD("tos.rtd", , "52HIGH", B44)*1</f>
        <v>25.54</v>
      </c>
      <c r="K44" s="6">
        <f>RTD("tos.rtd", , "52LOW", $B44)*1</f>
        <v>17.71</v>
      </c>
      <c r="L44" s="5">
        <v>4.3700000000000003E-2</v>
      </c>
      <c r="M44" s="5">
        <f t="shared" si="1"/>
        <v>2.2883295194506825E-3</v>
      </c>
      <c r="N44" s="1">
        <f t="shared" si="2"/>
        <v>0.24282238442822379</v>
      </c>
      <c r="O44" s="1">
        <f t="shared" si="3"/>
        <v>-0.1381995133819951</v>
      </c>
      <c r="P44" s="1">
        <f t="shared" si="4"/>
        <v>0.68709160305343508</v>
      </c>
      <c r="Q44" s="6">
        <v>3.33</v>
      </c>
      <c r="R44" s="7">
        <v>3.54</v>
      </c>
      <c r="T44" s="1" t="str">
        <f>+VLOOKUP(Táblázat3[[#This Row],[Symbol]],'[1]Table 1'!$B:$I,8,FALSE)</f>
        <v>Small Cap</v>
      </c>
      <c r="U44" s="61">
        <f>+VLOOKUP(Táblázat3[[#This Row],[Symbol]],'[1]Table 1'!$B:$F,5,FALSE)</f>
        <v>0.36649999999999999</v>
      </c>
    </row>
    <row r="45" spans="1:21" x14ac:dyDescent="0.25">
      <c r="A45" t="s">
        <v>39</v>
      </c>
      <c r="B45" t="s">
        <v>217</v>
      </c>
      <c r="C45" s="4">
        <f>RTD("tos.rtd", , "LAST", B45)*1</f>
        <v>18.68</v>
      </c>
      <c r="D45" s="5">
        <f>+RTD("tos.rtd", , "PERCENT_CHANGE",Táblázat3[[#This Row],[Symbol]])*1</f>
        <v>-2.7000000000000001E-3</v>
      </c>
      <c r="E45" s="3">
        <f>SUBSTITUTE(SUBSTITUTE(RTD("tos.rtd", , "VOLUME", B45),",",""),".","")*1</f>
        <v>2524209</v>
      </c>
      <c r="F45" s="3">
        <f>SUBSTITUTE(SUBSTITUTE(RTD("tos.rtd", , "MARKET_CAP", B45),"M",""),",","")*1</f>
        <v>3518</v>
      </c>
      <c r="G45" s="5">
        <f>SUBSTITUTE(SUBSTITUTE(RTD("tos.rtd", , "YIELD", $B45),"M",""),",","")*1</f>
        <v>4.9299999999999997E-2</v>
      </c>
      <c r="H45">
        <v>1.1299999999999999</v>
      </c>
      <c r="I45" s="6">
        <f t="shared" si="0"/>
        <v>16.530973451327434</v>
      </c>
      <c r="J45" s="6">
        <f>RTD("tos.rtd", , "52HIGH", B45)*1</f>
        <v>19.34</v>
      </c>
      <c r="K45" s="6">
        <f>RTD("tos.rtd", , "52LOW", $B45)*1</f>
        <v>15.18</v>
      </c>
      <c r="L45" s="5">
        <v>5.3800000000000001E-2</v>
      </c>
      <c r="M45" s="5">
        <f t="shared" si="1"/>
        <v>-8.3643122676580028E-2</v>
      </c>
      <c r="N45" s="1">
        <f t="shared" si="2"/>
        <v>3.5331905781584627E-2</v>
      </c>
      <c r="O45" s="1">
        <f t="shared" si="3"/>
        <v>-0.18736616702355458</v>
      </c>
      <c r="P45" s="1">
        <f t="shared" si="4"/>
        <v>0.81497699115044253</v>
      </c>
      <c r="Q45" s="6">
        <v>6.53</v>
      </c>
      <c r="R45" s="7">
        <v>1.1100000000000001</v>
      </c>
      <c r="T45" s="1" t="str">
        <f>+VLOOKUP(Táblázat3[[#This Row],[Symbol]],'[1]Table 1'!$B:$I,8,FALSE)</f>
        <v>Mid Cap</v>
      </c>
      <c r="U45" s="61">
        <f>+VLOOKUP(Táblázat3[[#This Row],[Symbol]],'[1]Table 1'!$B:$F,5,FALSE)</f>
        <v>7.51E-2</v>
      </c>
    </row>
    <row r="46" spans="1:21" x14ac:dyDescent="0.25">
      <c r="A46" t="s">
        <v>39</v>
      </c>
      <c r="B46" t="s">
        <v>73</v>
      </c>
      <c r="C46" s="4">
        <f>RTD("tos.rtd", , "LAST", B46)*1</f>
        <v>81.45</v>
      </c>
      <c r="D46" s="5">
        <f>+RTD("tos.rtd", , "PERCENT_CHANGE",Táblázat3[[#This Row],[Symbol]])*1</f>
        <v>1.61E-2</v>
      </c>
      <c r="E46" s="3">
        <f>SUBSTITUTE(SUBSTITUTE(RTD("tos.rtd", , "VOLUME", B46),",",""),".","")*1</f>
        <v>487917</v>
      </c>
      <c r="F46" s="3">
        <f>SUBSTITUTE(SUBSTITUTE(RTD("tos.rtd", , "MARKET_CAP", B46),"M",""),",","")*1</f>
        <v>3581</v>
      </c>
      <c r="G46" s="5">
        <f>SUBSTITUTE(SUBSTITUTE(RTD("tos.rtd", , "YIELD", $B46),"M",""),",","")*1</f>
        <v>5.16E-2</v>
      </c>
      <c r="H46">
        <v>5.41</v>
      </c>
      <c r="I46" s="6">
        <f t="shared" si="0"/>
        <v>15.055452865064694</v>
      </c>
      <c r="J46" s="6">
        <f>RTD("tos.rtd", , "52HIGH", B46)*1</f>
        <v>86.54</v>
      </c>
      <c r="K46" s="6">
        <f>RTD("tos.rtd", , "52LOW", $B46)*1</f>
        <v>73.349999999999994</v>
      </c>
      <c r="M46" s="5" t="str">
        <f t="shared" si="1"/>
        <v/>
      </c>
      <c r="N46" s="1">
        <f t="shared" si="2"/>
        <v>6.2492326580724455E-2</v>
      </c>
      <c r="O46" s="1">
        <f t="shared" si="3"/>
        <v>-9.9447513812154775E-2</v>
      </c>
      <c r="P46" s="1">
        <f t="shared" si="4"/>
        <v>0.77686136783733828</v>
      </c>
      <c r="Q46" s="6">
        <v>5.16</v>
      </c>
      <c r="R46" s="7">
        <v>4.18</v>
      </c>
      <c r="S46" s="2" t="s">
        <v>301</v>
      </c>
      <c r="T46" s="1" t="str">
        <f>+VLOOKUP(Táblázat3[[#This Row],[Symbol]],'[1]Table 1'!$B:$I,8,FALSE)</f>
        <v>Mid Cap</v>
      </c>
      <c r="U46" s="61">
        <f>+VLOOKUP(Táblázat3[[#This Row],[Symbol]],'[1]Table 1'!$B:$F,5,FALSE)</f>
        <v>0.2913</v>
      </c>
    </row>
    <row r="47" spans="1:21" x14ac:dyDescent="0.25">
      <c r="A47" t="s">
        <v>39</v>
      </c>
      <c r="B47" t="s">
        <v>82</v>
      </c>
      <c r="C47" s="4">
        <f>RTD("tos.rtd", , "LAST", B47)*1</f>
        <v>21.37</v>
      </c>
      <c r="D47" s="5">
        <f>+RTD("tos.rtd", , "PERCENT_CHANGE",Táblázat3[[#This Row],[Symbol]])*1</f>
        <v>4.4999999999999997E-3</v>
      </c>
      <c r="E47" s="3">
        <f>SUBSTITUTE(SUBSTITUTE(RTD("tos.rtd", , "VOLUME", B47),",",""),".","")*1</f>
        <v>7048619</v>
      </c>
      <c r="F47" s="3">
        <f>SUBSTITUTE(SUBSTITUTE(RTD("tos.rtd", , "MARKET_CAP", B47),"M",""),",","")*1</f>
        <v>4324</v>
      </c>
      <c r="G47" s="5">
        <f>SUBSTITUTE(SUBSTITUTE(RTD("tos.rtd", , "YIELD", $B47),"M",""),",","")*1</f>
        <v>8.4199999999999997E-2</v>
      </c>
      <c r="H47">
        <v>1.24</v>
      </c>
      <c r="I47" s="6">
        <f t="shared" si="0"/>
        <v>17.233870967741936</v>
      </c>
      <c r="J47" s="6">
        <f>RTD("tos.rtd", , "52HIGH", B47)*1</f>
        <v>24.954000000000001</v>
      </c>
      <c r="K47" s="6">
        <f>RTD("tos.rtd", , "52LOW", $B47)*1</f>
        <v>15.7</v>
      </c>
      <c r="L47" s="5">
        <v>6.9000000000000006E-2</v>
      </c>
      <c r="M47" s="5">
        <f t="shared" si="1"/>
        <v>0.22028985507246368</v>
      </c>
      <c r="N47" s="1">
        <f t="shared" si="2"/>
        <v>0.1677117454375292</v>
      </c>
      <c r="O47" s="1">
        <f t="shared" si="3"/>
        <v>-0.26532522227421629</v>
      </c>
      <c r="P47" s="1">
        <f t="shared" si="4"/>
        <v>1.4510919354838712</v>
      </c>
      <c r="Q47" s="6">
        <v>4.12</v>
      </c>
      <c r="R47" s="7">
        <v>3.9</v>
      </c>
      <c r="T47" s="1" t="str">
        <f>+VLOOKUP(Táblázat3[[#This Row],[Symbol]],'[1]Table 1'!$B:$I,8,FALSE)</f>
        <v>Mid Cap</v>
      </c>
      <c r="U47" s="61">
        <f>+VLOOKUP(Táblázat3[[#This Row],[Symbol]],'[1]Table 1'!$B:$F,5,FALSE)</f>
        <v>0.24679999999999999</v>
      </c>
    </row>
    <row r="48" spans="1:21" x14ac:dyDescent="0.25">
      <c r="A48" t="s">
        <v>39</v>
      </c>
      <c r="B48" t="s">
        <v>226</v>
      </c>
      <c r="C48" s="4">
        <f>RTD("tos.rtd", , "LAST", B48)*1</f>
        <v>32.76</v>
      </c>
      <c r="D48" s="5">
        <f>+RTD("tos.rtd", , "PERCENT_CHANGE",Táblázat3[[#This Row],[Symbol]])*1</f>
        <v>-4.0000000000000001E-3</v>
      </c>
      <c r="E48" s="3">
        <f>SUBSTITUTE(SUBSTITUTE(RTD("tos.rtd", , "VOLUME", B48),",",""),".","")*1</f>
        <v>2859122</v>
      </c>
      <c r="F48" s="3">
        <f>SUBSTITUTE(SUBSTITUTE(RTD("tos.rtd", , "MARKET_CAP", B48),"M",""),",","")*1</f>
        <v>4381</v>
      </c>
      <c r="G48" s="5">
        <f>SUBSTITUTE(SUBSTITUTE(RTD("tos.rtd", , "YIELD", $B48),"M",""),",","")*1</f>
        <v>3.6600000000000001E-2</v>
      </c>
      <c r="H48">
        <v>1.66</v>
      </c>
      <c r="I48" s="6">
        <f t="shared" si="0"/>
        <v>19.734939759036145</v>
      </c>
      <c r="J48" s="6">
        <f>RTD("tos.rtd", , "52HIGH", B48)*1</f>
        <v>34.89</v>
      </c>
      <c r="K48" s="6">
        <f>RTD("tos.rtd", , "52LOW", $B48)*1</f>
        <v>27.08</v>
      </c>
      <c r="L48" s="5">
        <v>4.87E-2</v>
      </c>
      <c r="M48" s="5">
        <f t="shared" si="1"/>
        <v>-0.24845995893223816</v>
      </c>
      <c r="N48" s="1">
        <f t="shared" si="2"/>
        <v>6.5018315018315009E-2</v>
      </c>
      <c r="O48" s="1">
        <f t="shared" si="3"/>
        <v>-0.17338217338217343</v>
      </c>
      <c r="P48" s="1">
        <f t="shared" si="4"/>
        <v>0.72229879518072282</v>
      </c>
      <c r="Q48" s="6">
        <v>6.22</v>
      </c>
      <c r="R48" s="7">
        <v>1.56</v>
      </c>
      <c r="S48" s="2" t="s">
        <v>275</v>
      </c>
      <c r="T48" s="1" t="str">
        <f>+VLOOKUP(Táblázat3[[#This Row],[Symbol]],'[1]Table 1'!$B:$I,8,FALSE)</f>
        <v>Mid Cap</v>
      </c>
      <c r="U48" s="61">
        <f>+VLOOKUP(Táblázat3[[#This Row],[Symbol]],'[1]Table 1'!$B:$F,5,FALSE)</f>
        <v>7.8600000000000003E-2</v>
      </c>
    </row>
    <row r="49" spans="1:21" x14ac:dyDescent="0.25">
      <c r="A49" t="s">
        <v>39</v>
      </c>
      <c r="B49" t="s">
        <v>66</v>
      </c>
      <c r="C49" s="4">
        <f>RTD("tos.rtd", , "LAST", B49)*1</f>
        <v>30.14</v>
      </c>
      <c r="D49" s="5">
        <f>+RTD("tos.rtd", , "PERCENT_CHANGE",Táblázat3[[#This Row],[Symbol]])*1</f>
        <v>5.3E-3</v>
      </c>
      <c r="E49" s="3">
        <f>SUBSTITUTE(SUBSTITUTE(RTD("tos.rtd", , "VOLUME", B49),",",""),".","")*1</f>
        <v>1795196</v>
      </c>
      <c r="F49" s="3">
        <f>SUBSTITUTE(SUBSTITUTE(RTD("tos.rtd", , "MARKET_CAP", B49),"M",""),",","")*1</f>
        <v>6245</v>
      </c>
      <c r="G49" s="5">
        <f>SUBSTITUTE(SUBSTITUTE(RTD("tos.rtd", , "YIELD", $B49),"M",""),",","")*1</f>
        <v>4.1799999999999997E-2</v>
      </c>
      <c r="H49">
        <v>2.34</v>
      </c>
      <c r="I49" s="6">
        <f t="shared" si="0"/>
        <v>12.880341880341881</v>
      </c>
      <c r="J49" s="6">
        <f>RTD("tos.rtd", , "52HIGH", B49)*1</f>
        <v>31.565000000000001</v>
      </c>
      <c r="K49" s="6">
        <f>RTD("tos.rtd", , "52LOW", $B49)*1</f>
        <v>24.21</v>
      </c>
      <c r="M49" s="5" t="str">
        <f t="shared" si="1"/>
        <v/>
      </c>
      <c r="N49" s="1">
        <f t="shared" si="2"/>
        <v>4.727936297279367E-2</v>
      </c>
      <c r="O49" s="1">
        <f t="shared" si="3"/>
        <v>-0.19674850696748503</v>
      </c>
      <c r="P49" s="1">
        <f t="shared" si="4"/>
        <v>0.53839829059829059</v>
      </c>
      <c r="Q49" s="6">
        <v>6.35</v>
      </c>
      <c r="R49" s="7">
        <v>1.67</v>
      </c>
      <c r="T49" s="1" t="str">
        <f>+VLOOKUP(Táblázat3[[#This Row],[Symbol]],'[1]Table 1'!$B:$I,8,FALSE)</f>
        <v>Mid Cap</v>
      </c>
      <c r="U49" s="61">
        <f>+VLOOKUP(Táblázat3[[#This Row],[Symbol]],'[1]Table 1'!$B:$F,5,FALSE)</f>
        <v>2.7799999999999998E-2</v>
      </c>
    </row>
    <row r="50" spans="1:21" x14ac:dyDescent="0.25">
      <c r="A50" t="s">
        <v>39</v>
      </c>
      <c r="B50" t="s">
        <v>243</v>
      </c>
      <c r="C50" s="4" t="e">
        <f>RTD("tos.rtd", , "LAST", B50)*1</f>
        <v>#VALUE!</v>
      </c>
      <c r="D50" s="5" t="e">
        <f>+RTD("tos.rtd", , "PERCENT_CHANGE",Táblázat3[[#This Row],[Symbol]])*1</f>
        <v>#VALUE!</v>
      </c>
      <c r="E50" s="3" t="e">
        <f>SUBSTITUTE(SUBSTITUTE(RTD("tos.rtd", , "VOLUME", B50),",",""),".","")*1</f>
        <v>#VALUE!</v>
      </c>
      <c r="F50" s="3" t="e">
        <f>SUBSTITUTE(SUBSTITUTE(RTD("tos.rtd", , "MARKET_CAP", B50),"M",""),",","")*1</f>
        <v>#VALUE!</v>
      </c>
      <c r="G50" s="5" t="e">
        <f>SUBSTITUTE(SUBSTITUTE(RTD("tos.rtd", , "YIELD", $B50),"M",""),",","")*1</f>
        <v>#VALUE!</v>
      </c>
      <c r="I50" s="6" t="str">
        <f t="shared" si="0"/>
        <v/>
      </c>
      <c r="J50" s="6" t="e">
        <f>RTD("tos.rtd", , "52HIGH", B50)*1</f>
        <v>#VALUE!</v>
      </c>
      <c r="K50" s="6" t="e">
        <f>RTD("tos.rtd", , "52LOW", $B50)*1</f>
        <v>#VALUE!</v>
      </c>
      <c r="M50" s="5" t="str">
        <f t="shared" si="1"/>
        <v/>
      </c>
      <c r="N50" s="1" t="e">
        <f t="shared" si="2"/>
        <v>#VALUE!</v>
      </c>
      <c r="O50" s="1" t="e">
        <f t="shared" si="3"/>
        <v>#VALUE!</v>
      </c>
      <c r="P50" s="1" t="str">
        <f t="shared" si="4"/>
        <v/>
      </c>
      <c r="Q50" s="6">
        <v>5.48</v>
      </c>
      <c r="R50" s="7">
        <v>1.85</v>
      </c>
      <c r="S50" s="2" t="s">
        <v>271</v>
      </c>
      <c r="T50" s="1" t="e">
        <f>+VLOOKUP(Táblázat3[[#This Row],[Symbol]],'[1]Table 1'!$B:$I,8,FALSE)</f>
        <v>#N/A</v>
      </c>
      <c r="U50" s="61" t="e">
        <f>+VLOOKUP(Táblázat3[[#This Row],[Symbol]],'[1]Table 1'!$B:$F,5,FALSE)</f>
        <v>#N/A</v>
      </c>
    </row>
    <row r="51" spans="1:21" x14ac:dyDescent="0.25">
      <c r="A51" t="s">
        <v>39</v>
      </c>
      <c r="B51" t="s">
        <v>72</v>
      </c>
      <c r="C51" s="4">
        <f>RTD("tos.rtd", , "LAST", B51)*1</f>
        <v>20.7</v>
      </c>
      <c r="D51" s="5">
        <f>+RTD("tos.rtd", , "PERCENT_CHANGE",Táblázat3[[#This Row],[Symbol]])*1</f>
        <v>1.77E-2</v>
      </c>
      <c r="E51" s="3">
        <f>SUBSTITUTE(SUBSTITUTE(RTD("tos.rtd", , "VOLUME", B51),",",""),".","")*1</f>
        <v>16244681</v>
      </c>
      <c r="F51" s="3">
        <f>SUBSTITUTE(SUBSTITUTE(RTD("tos.rtd", , "MARKET_CAP", B51),"M",""),",","")*1</f>
        <v>10711</v>
      </c>
      <c r="G51" s="5">
        <f>SUBSTITUTE(SUBSTITUTE(RTD("tos.rtd", , "YIELD", $B51),"M",""),",","")*1</f>
        <v>5.0200000000000002E-2</v>
      </c>
      <c r="H51">
        <v>2.99</v>
      </c>
      <c r="I51" s="6">
        <f t="shared" si="0"/>
        <v>6.9230769230769225</v>
      </c>
      <c r="J51" s="6">
        <f>RTD("tos.rtd", , "52HIGH", B51)*1</f>
        <v>21.63</v>
      </c>
      <c r="K51" s="6">
        <f>RTD("tos.rtd", , "52LOW", $B51)*1</f>
        <v>15.25</v>
      </c>
      <c r="L51" s="5">
        <v>7.0999999999999994E-2</v>
      </c>
      <c r="M51" s="5">
        <f t="shared" si="1"/>
        <v>-0.29295774647887318</v>
      </c>
      <c r="N51" s="1">
        <f t="shared" si="2"/>
        <v>4.4927536231883947E-2</v>
      </c>
      <c r="O51" s="1">
        <f t="shared" si="3"/>
        <v>-0.26328502415458932</v>
      </c>
      <c r="P51" s="1">
        <f t="shared" si="4"/>
        <v>0.34753846153846152</v>
      </c>
      <c r="Q51" s="6">
        <v>7.44</v>
      </c>
      <c r="R51" s="7">
        <v>2.4500000000000002</v>
      </c>
      <c r="S51" s="2" t="s">
        <v>282</v>
      </c>
      <c r="T51" s="1" t="str">
        <f>+VLOOKUP(Táblázat3[[#This Row],[Symbol]],'[1]Table 1'!$B:$I,8,FALSE)</f>
        <v>Mid Cap</v>
      </c>
      <c r="U51" s="61">
        <f>+VLOOKUP(Táblázat3[[#This Row],[Symbol]],'[1]Table 1'!$B:$F,5,FALSE)</f>
        <v>0.3024</v>
      </c>
    </row>
    <row r="52" spans="1:21" x14ac:dyDescent="0.25">
      <c r="A52" t="s">
        <v>39</v>
      </c>
      <c r="B52" t="s">
        <v>246</v>
      </c>
      <c r="C52" s="4" t="e">
        <f>RTD("tos.rtd", , "LAST", B52)*1</f>
        <v>#VALUE!</v>
      </c>
      <c r="D52" s="5" t="e">
        <f>+RTD("tos.rtd", , "PERCENT_CHANGE",Táblázat3[[#This Row],[Symbol]])*1</f>
        <v>#VALUE!</v>
      </c>
      <c r="E52" s="3" t="e">
        <f>SUBSTITUTE(SUBSTITUTE(RTD("tos.rtd", , "VOLUME", B52),",",""),".","")*1</f>
        <v>#VALUE!</v>
      </c>
      <c r="F52" s="3" t="e">
        <f>SUBSTITUTE(SUBSTITUTE(RTD("tos.rtd", , "MARKET_CAP", B52),"M",""),",","")*1</f>
        <v>#VALUE!</v>
      </c>
      <c r="G52" s="5" t="e">
        <f>SUBSTITUTE(SUBSTITUTE(RTD("tos.rtd", , "YIELD", $B52),"M",""),",","")*1</f>
        <v>#VALUE!</v>
      </c>
      <c r="I52" s="6" t="str">
        <f t="shared" si="0"/>
        <v/>
      </c>
      <c r="J52" s="6" t="e">
        <f>RTD("tos.rtd", , "52HIGH", B52)*1</f>
        <v>#VALUE!</v>
      </c>
      <c r="K52" s="6" t="e">
        <f>RTD("tos.rtd", , "52LOW", $B52)*1</f>
        <v>#VALUE!</v>
      </c>
      <c r="M52" s="5" t="str">
        <f t="shared" si="1"/>
        <v/>
      </c>
      <c r="N52" s="1" t="e">
        <f t="shared" si="2"/>
        <v>#VALUE!</v>
      </c>
      <c r="O52" s="1" t="e">
        <f t="shared" si="3"/>
        <v>#VALUE!</v>
      </c>
      <c r="P52" s="1" t="str">
        <f t="shared" si="4"/>
        <v/>
      </c>
      <c r="S52" s="2" t="s">
        <v>271</v>
      </c>
      <c r="T52" s="1" t="e">
        <f>+VLOOKUP(Táblázat3[[#This Row],[Symbol]],'[1]Table 1'!$B:$I,8,FALSE)</f>
        <v>#N/A</v>
      </c>
      <c r="U52" s="61" t="e">
        <f>+VLOOKUP(Táblázat3[[#This Row],[Symbol]],'[1]Table 1'!$B:$F,5,FALSE)</f>
        <v>#N/A</v>
      </c>
    </row>
    <row r="53" spans="1:21" x14ac:dyDescent="0.25">
      <c r="A53" t="s">
        <v>39</v>
      </c>
      <c r="B53" t="s">
        <v>75</v>
      </c>
      <c r="C53" s="4">
        <f>RTD("tos.rtd", , "LAST", B53)*1</f>
        <v>42.53</v>
      </c>
      <c r="D53" s="5">
        <f>+RTD("tos.rtd", , "PERCENT_CHANGE",Táblázat3[[#This Row],[Symbol]])*1</f>
        <v>2.8299999999999999E-2</v>
      </c>
      <c r="E53" s="3">
        <f>SUBSTITUTE(SUBSTITUTE(RTD("tos.rtd", , "VOLUME", B53),",",""),".","")*1</f>
        <v>4900325</v>
      </c>
      <c r="F53" s="3">
        <f>SUBSTITUTE(SUBSTITUTE(RTD("tos.rtd", , "MARKET_CAP", B53),"M",""),",","")*1</f>
        <v>9293</v>
      </c>
      <c r="G53" s="5">
        <f>SUBSTITUTE(SUBSTITUTE(RTD("tos.rtd", , "YIELD", $B53),"M",""),",","")*1</f>
        <v>6.3E-2</v>
      </c>
      <c r="H53">
        <v>2.6</v>
      </c>
      <c r="I53" s="6">
        <f t="shared" ref="I53:I84" si="5">+IF(ISERROR(C53/H53)=TRUE,"",C53/H53)</f>
        <v>16.357692307692307</v>
      </c>
      <c r="J53" s="6">
        <f>RTD("tos.rtd", , "52HIGH", B53)*1</f>
        <v>45.01</v>
      </c>
      <c r="K53" s="6">
        <f>RTD("tos.rtd", , "52LOW", $B53)*1</f>
        <v>33.39</v>
      </c>
      <c r="L53" s="5">
        <v>6.8500000000000005E-2</v>
      </c>
      <c r="M53" s="5">
        <f t="shared" ref="M53:M84" si="6">+IF(ISERROR(G53/L53-1)=TRUE,"",G53/L53-1)</f>
        <v>-8.0291970802919721E-2</v>
      </c>
      <c r="N53" s="1">
        <f t="shared" ref="N53:N84" si="7">+J53/C53-1</f>
        <v>5.8311779920056317E-2</v>
      </c>
      <c r="O53" s="1">
        <f t="shared" ref="O53:O84" si="8">+K53/C53-1</f>
        <v>-0.21490712438278858</v>
      </c>
      <c r="P53" s="1">
        <f t="shared" ref="P53:P84" si="9">+IF(ISERROR(G53*C53/H53)=TRUE,"",G53*C53/H53)</f>
        <v>1.0305346153846153</v>
      </c>
      <c r="Q53" s="6">
        <v>5.99</v>
      </c>
      <c r="R53" s="7">
        <v>2.76</v>
      </c>
      <c r="S53" s="2" t="s">
        <v>283</v>
      </c>
      <c r="T53" s="1" t="str">
        <f>+VLOOKUP(Táblázat3[[#This Row],[Symbol]],'[1]Table 1'!$B:$I,8,FALSE)</f>
        <v>Mid Cap</v>
      </c>
      <c r="U53" s="61">
        <f>+VLOOKUP(Táblázat3[[#This Row],[Symbol]],'[1]Table 1'!$B:$F,5,FALSE)</f>
        <v>0.66979999999999995</v>
      </c>
    </row>
    <row r="54" spans="1:21" x14ac:dyDescent="0.25">
      <c r="A54" t="s">
        <v>39</v>
      </c>
      <c r="B54" t="s">
        <v>4</v>
      </c>
      <c r="C54" s="4">
        <f>RTD("tos.rtd", , "LAST", B54)*1</f>
        <v>32.57</v>
      </c>
      <c r="D54" s="5">
        <f>+RTD("tos.rtd", , "PERCENT_CHANGE",Táblázat3[[#This Row],[Symbol]])*1</f>
        <v>-1.8E-3</v>
      </c>
      <c r="E54" s="3">
        <f>SUBSTITUTE(SUBSTITUTE(RTD("tos.rtd", , "VOLUME", B54),",",""),".","")*1</f>
        <v>1914205</v>
      </c>
      <c r="F54" s="3">
        <f>SUBSTITUTE(SUBSTITUTE(RTD("tos.rtd", , "MARKET_CAP", B54),"M",""),",","")*1</f>
        <v>15568</v>
      </c>
      <c r="G54" s="5">
        <f>SUBSTITUTE(SUBSTITUTE(RTD("tos.rtd", , "YIELD", $B54),"M",""),",","")*1</f>
        <v>4.5400000000000003E-2</v>
      </c>
      <c r="H54">
        <v>3.2</v>
      </c>
      <c r="I54" s="6">
        <f t="shared" si="5"/>
        <v>10.178125</v>
      </c>
      <c r="J54" s="6">
        <f>RTD("tos.rtd", , "52HIGH", B54)*1</f>
        <v>33.58</v>
      </c>
      <c r="K54" s="6">
        <f>RTD("tos.rtd", , "52LOW", $B54)*1</f>
        <v>24.47</v>
      </c>
      <c r="L54" s="5">
        <v>5.79E-2</v>
      </c>
      <c r="M54" s="5">
        <f t="shared" si="6"/>
        <v>-0.21588946459412772</v>
      </c>
      <c r="N54" s="1">
        <f t="shared" si="7"/>
        <v>3.1010132023334247E-2</v>
      </c>
      <c r="O54" s="1">
        <f t="shared" si="8"/>
        <v>-0.2486951182069389</v>
      </c>
      <c r="P54" s="1">
        <f t="shared" si="9"/>
        <v>0.46208687500000001</v>
      </c>
      <c r="Q54" s="6">
        <v>7.6</v>
      </c>
      <c r="R54" s="7">
        <v>1.25</v>
      </c>
      <c r="S54" s="2" t="s">
        <v>276</v>
      </c>
      <c r="T54" s="1" t="e">
        <f>+VLOOKUP(Táblázat3[[#This Row],[Symbol]],'[1]Table 1'!$B:$I,8,FALSE)</f>
        <v>#N/A</v>
      </c>
      <c r="U54" s="61" t="e">
        <f>+VLOOKUP(Táblázat3[[#This Row],[Symbol]],'[1]Table 1'!$B:$F,5,FALSE)</f>
        <v>#N/A</v>
      </c>
    </row>
    <row r="55" spans="1:21" x14ac:dyDescent="0.25">
      <c r="A55" t="s">
        <v>39</v>
      </c>
      <c r="B55" t="s">
        <v>11</v>
      </c>
      <c r="C55" s="4">
        <f>RTD("tos.rtd", , "LAST", B55)*1</f>
        <v>57.45</v>
      </c>
      <c r="D55" s="5">
        <f>+RTD("tos.rtd", , "PERCENT_CHANGE",Táblázat3[[#This Row],[Symbol]])*1</f>
        <v>1.47E-2</v>
      </c>
      <c r="E55" s="3">
        <f>SUBSTITUTE(SUBSTITUTE(RTD("tos.rtd", , "VOLUME", B55),",",""),".","")*1</f>
        <v>4843272</v>
      </c>
      <c r="F55" s="3">
        <f>SUBSTITUTE(SUBSTITUTE(RTD("tos.rtd", , "MARKET_CAP", B55),"M",""),",","")*1</f>
        <v>21414</v>
      </c>
      <c r="G55" s="5">
        <f>SUBSTITUTE(SUBSTITUTE(RTD("tos.rtd", , "YIELD", $B55),"M",""),",","")*1</f>
        <v>5.5199999999999999E-2</v>
      </c>
      <c r="H55">
        <v>4.0599999999999996</v>
      </c>
      <c r="I55" s="6">
        <f t="shared" si="5"/>
        <v>14.150246305418721</v>
      </c>
      <c r="J55" s="6">
        <f>RTD("tos.rtd", , "52HIGH", B55)*1</f>
        <v>75.400000000000006</v>
      </c>
      <c r="K55" s="6">
        <f>RTD("tos.rtd", , "52LOW", $B55)*1</f>
        <v>54.59</v>
      </c>
      <c r="L55" s="5">
        <v>4.9200000000000001E-2</v>
      </c>
      <c r="M55" s="5">
        <f t="shared" si="6"/>
        <v>0.12195121951219501</v>
      </c>
      <c r="N55" s="1">
        <f t="shared" si="7"/>
        <v>0.31244560487380335</v>
      </c>
      <c r="O55" s="1">
        <f t="shared" si="8"/>
        <v>-4.9782419495213226E-2</v>
      </c>
      <c r="P55" s="1">
        <f t="shared" si="9"/>
        <v>0.78109359605911344</v>
      </c>
      <c r="Q55" s="6">
        <v>5.34</v>
      </c>
      <c r="R55" s="7">
        <v>2.14</v>
      </c>
      <c r="S55" s="2" t="s">
        <v>281</v>
      </c>
      <c r="T55" s="1" t="str">
        <f>+VLOOKUP(Táblázat3[[#This Row],[Symbol]],'[1]Table 1'!$B:$I,8,FALSE)</f>
        <v>Large Cap</v>
      </c>
      <c r="U55" s="61">
        <f>+VLOOKUP(Táblázat3[[#This Row],[Symbol]],'[1]Table 1'!$B:$F,5,FALSE)</f>
        <v>8.14E-2</v>
      </c>
    </row>
    <row r="56" spans="1:21" x14ac:dyDescent="0.25">
      <c r="A56" t="s">
        <v>39</v>
      </c>
      <c r="B56" t="s">
        <v>15</v>
      </c>
      <c r="C56" s="4">
        <f>RTD("tos.rtd", , "LAST", B56)*1</f>
        <v>80.400000000000006</v>
      </c>
      <c r="D56" s="5">
        <f>+RTD("tos.rtd", , "PERCENT_CHANGE",Táblázat3[[#This Row],[Symbol]])*1</f>
        <v>1.7100000000000001E-2</v>
      </c>
      <c r="E56" s="3">
        <f>SUBSTITUTE(SUBSTITUTE(RTD("tos.rtd", , "VOLUME", B56),",",""),".","")*1</f>
        <v>5539132</v>
      </c>
      <c r="F56" s="3">
        <f>SUBSTITUTE(SUBSTITUTE(RTD("tos.rtd", , "MARKET_CAP", B56),"M",""),",","")*1</f>
        <v>32626</v>
      </c>
      <c r="G56" s="5">
        <f>SUBSTITUTE(SUBSTITUTE(RTD("tos.rtd", , "YIELD", $B56),"M",""),",","")*1</f>
        <v>4.3299999999999998E-2</v>
      </c>
      <c r="H56">
        <v>3.63</v>
      </c>
      <c r="I56" s="6">
        <f t="shared" si="5"/>
        <v>22.148760330578515</v>
      </c>
      <c r="J56" s="6">
        <f>RTD("tos.rtd", , "52HIGH", B56)*1</f>
        <v>93.17</v>
      </c>
      <c r="K56" s="6">
        <f>RTD("tos.rtd", , "52LOW", $B56)*1</f>
        <v>65.94</v>
      </c>
      <c r="L56" s="5">
        <v>5.1299999999999998E-2</v>
      </c>
      <c r="M56" s="5">
        <f t="shared" si="6"/>
        <v>-0.15594541910331383</v>
      </c>
      <c r="N56" s="1">
        <f t="shared" si="7"/>
        <v>0.15883084577114426</v>
      </c>
      <c r="O56" s="1">
        <f t="shared" si="8"/>
        <v>-0.17985074626865682</v>
      </c>
      <c r="P56" s="1">
        <f t="shared" si="9"/>
        <v>0.9590413223140497</v>
      </c>
      <c r="Q56" s="6">
        <v>7.03</v>
      </c>
      <c r="R56" s="7">
        <v>2.2400000000000002</v>
      </c>
      <c r="T56" s="1" t="str">
        <f>+VLOOKUP(Táblázat3[[#This Row],[Symbol]],'[1]Table 1'!$B:$I,8,FALSE)</f>
        <v>Large Cap</v>
      </c>
      <c r="U56" s="61">
        <f>+VLOOKUP(Táblázat3[[#This Row],[Symbol]],'[1]Table 1'!$B:$F,5,FALSE)</f>
        <v>0.42709999999999998</v>
      </c>
    </row>
    <row r="57" spans="1:21" x14ac:dyDescent="0.25">
      <c r="A57" t="s">
        <v>40</v>
      </c>
      <c r="B57" t="s">
        <v>95</v>
      </c>
      <c r="C57" s="4">
        <f>RTD("tos.rtd", , "LAST", B57)*1</f>
        <v>1.53</v>
      </c>
      <c r="D57" s="5">
        <f>+RTD("tos.rtd", , "PERCENT_CHANGE",Táblázat3[[#This Row],[Symbol]])*1</f>
        <v>2.6499999999999999E-2</v>
      </c>
      <c r="E57" s="3">
        <f>SUBSTITUTE(SUBSTITUTE(RTD("tos.rtd", , "VOLUME", B57),",",""),".","")*1</f>
        <v>2446</v>
      </c>
      <c r="F57" s="3">
        <f>SUBSTITUTE(SUBSTITUTE(RTD("tos.rtd", , "MARKET_CAP", B57),"M",""),",","")*1</f>
        <v>14</v>
      </c>
      <c r="G57" s="5">
        <f>SUBSTITUTE(SUBSTITUTE(RTD("tos.rtd", , "YIELD", $B57),"M",""),",","")*1</f>
        <v>1.3100000000000001E-2</v>
      </c>
      <c r="H57">
        <v>-0.05</v>
      </c>
      <c r="I57" s="6">
        <f t="shared" si="5"/>
        <v>-30.599999999999998</v>
      </c>
      <c r="J57" s="6">
        <f>RTD("tos.rtd", , "52HIGH", B57)*1</f>
        <v>1.99</v>
      </c>
      <c r="K57" s="6">
        <f>RTD("tos.rtd", , "52LOW", $B57)*1</f>
        <v>1.33</v>
      </c>
      <c r="L57" s="5">
        <v>5.8999999999999999E-3</v>
      </c>
      <c r="M57" s="5">
        <f t="shared" si="6"/>
        <v>1.2203389830508478</v>
      </c>
      <c r="N57" s="1">
        <f t="shared" si="7"/>
        <v>0.30065359477124187</v>
      </c>
      <c r="O57" s="1">
        <f t="shared" si="8"/>
        <v>-0.13071895424836599</v>
      </c>
      <c r="P57" s="1">
        <f t="shared" si="9"/>
        <v>-0.40085999999999999</v>
      </c>
      <c r="Q57" s="6">
        <v>24.97</v>
      </c>
      <c r="S57" s="2" t="s">
        <v>292</v>
      </c>
      <c r="T57" s="1" t="e">
        <f>+VLOOKUP(Táblázat3[[#This Row],[Symbol]],'[1]Table 1'!$B:$I,8,FALSE)</f>
        <v>#N/A</v>
      </c>
      <c r="U57" s="61" t="e">
        <f>+VLOOKUP(Táblázat3[[#This Row],[Symbol]],'[1]Table 1'!$B:$F,5,FALSE)</f>
        <v>#N/A</v>
      </c>
    </row>
    <row r="58" spans="1:21" x14ac:dyDescent="0.25">
      <c r="A58" t="s">
        <v>40</v>
      </c>
      <c r="B58" t="s">
        <v>84</v>
      </c>
      <c r="C58" s="4">
        <f>RTD("tos.rtd", , "LAST", B58)*1</f>
        <v>6.57</v>
      </c>
      <c r="D58" s="5">
        <f>+RTD("tos.rtd", , "PERCENT_CHANGE",Táblázat3[[#This Row],[Symbol]])*1</f>
        <v>4.5999999999999999E-3</v>
      </c>
      <c r="E58" s="3">
        <f>SUBSTITUTE(SUBSTITUTE(RTD("tos.rtd", , "VOLUME", B58),",",""),".","")*1</f>
        <v>368</v>
      </c>
      <c r="F58" s="3">
        <f>SUBSTITUTE(SUBSTITUTE(RTD("tos.rtd", , "MARKET_CAP", B58),"M",""),",","")*1</f>
        <v>94</v>
      </c>
      <c r="G58" s="5">
        <f>SUBSTITUTE(SUBSTITUTE(RTD("tos.rtd", , "YIELD", $B58),"M",""),",","")*1</f>
        <v>7.9100000000000004E-2</v>
      </c>
      <c r="H58">
        <v>1.23</v>
      </c>
      <c r="I58" s="6">
        <f t="shared" si="5"/>
        <v>5.3414634146341466</v>
      </c>
      <c r="J58" s="6">
        <f>RTD("tos.rtd", , "52HIGH", B58)*1</f>
        <v>7.6898</v>
      </c>
      <c r="K58" s="6">
        <f>RTD("tos.rtd", , "52LOW", $B58)*1</f>
        <v>5.43</v>
      </c>
      <c r="L58" s="5">
        <v>4.3900000000000002E-2</v>
      </c>
      <c r="M58" s="5">
        <f t="shared" si="6"/>
        <v>0.80182232346241467</v>
      </c>
      <c r="N58" s="1">
        <f t="shared" si="7"/>
        <v>0.1704414003044139</v>
      </c>
      <c r="O58" s="1">
        <f t="shared" si="8"/>
        <v>-0.17351598173515992</v>
      </c>
      <c r="P58" s="1">
        <f t="shared" si="9"/>
        <v>0.42250975609756097</v>
      </c>
      <c r="Q58" s="6">
        <v>7.44</v>
      </c>
      <c r="R58" s="7">
        <v>1.75</v>
      </c>
      <c r="T58" s="1" t="str">
        <f>+VLOOKUP(Táblázat3[[#This Row],[Symbol]],'[1]Table 1'!$B:$I,8,FALSE)</f>
        <v>Micro Cap</v>
      </c>
      <c r="U58" s="61">
        <f>+VLOOKUP(Táblázat3[[#This Row],[Symbol]],'[1]Table 1'!$B:$F,5,FALSE)</f>
        <v>-0.42049999999999998</v>
      </c>
    </row>
    <row r="59" spans="1:21" x14ac:dyDescent="0.25">
      <c r="A59" t="s">
        <v>40</v>
      </c>
      <c r="B59" t="s">
        <v>105</v>
      </c>
      <c r="C59" s="4">
        <f>RTD("tos.rtd", , "LAST", B59)*1</f>
        <v>11.15</v>
      </c>
      <c r="D59" s="5">
        <f>+RTD("tos.rtd", , "PERCENT_CHANGE",Táblázat3[[#This Row],[Symbol]])*1</f>
        <v>-4.4999999999999997E-3</v>
      </c>
      <c r="E59" s="3">
        <f>SUBSTITUTE(SUBSTITUTE(RTD("tos.rtd", , "VOLUME", B59),",",""),".","")*1</f>
        <v>187525</v>
      </c>
      <c r="F59" s="3">
        <f>SUBSTITUTE(SUBSTITUTE(RTD("tos.rtd", , "MARKET_CAP", B59),"M",""),",","")*1</f>
        <v>133</v>
      </c>
      <c r="G59" s="5">
        <f>SUBSTITUTE(SUBSTITUTE(RTD("tos.rtd", , "YIELD", $B59),"M",""),",","")*1</f>
        <v>7.0000000000000007E-2</v>
      </c>
      <c r="H59">
        <v>0.82</v>
      </c>
      <c r="I59" s="6">
        <f t="shared" si="5"/>
        <v>13.597560975609758</v>
      </c>
      <c r="J59" s="6">
        <f>RTD("tos.rtd", , "52HIGH", B59)*1</f>
        <v>11.2</v>
      </c>
      <c r="K59" s="6">
        <f>RTD("tos.rtd", , "52LOW", $B59)*1</f>
        <v>6.1</v>
      </c>
      <c r="L59" s="5">
        <v>7.5700000000000003E-2</v>
      </c>
      <c r="M59" s="5">
        <f t="shared" si="6"/>
        <v>-7.5297225891677644E-2</v>
      </c>
      <c r="N59" s="1">
        <f t="shared" si="7"/>
        <v>4.484304932735439E-3</v>
      </c>
      <c r="O59" s="1">
        <f t="shared" si="8"/>
        <v>-0.45291479820627811</v>
      </c>
      <c r="P59" s="1">
        <f t="shared" si="9"/>
        <v>0.95182926829268311</v>
      </c>
      <c r="Q59" s="6">
        <v>9.18</v>
      </c>
      <c r="R59" s="7">
        <v>1.17</v>
      </c>
      <c r="T59" s="1" t="str">
        <f>+VLOOKUP(Táblázat3[[#This Row],[Symbol]],'[1]Table 1'!$B:$I,8,FALSE)</f>
        <v>Micro Cap</v>
      </c>
      <c r="U59" s="61" t="str">
        <f>+VLOOKUP(Táblázat3[[#This Row],[Symbol]],'[1]Table 1'!$B:$F,5,FALSE)</f>
        <v>NA</v>
      </c>
    </row>
    <row r="60" spans="1:21" x14ac:dyDescent="0.25">
      <c r="A60" t="s">
        <v>40</v>
      </c>
      <c r="B60" t="s">
        <v>125</v>
      </c>
      <c r="C60" s="4">
        <f>RTD("tos.rtd", , "LAST", B60)*1</f>
        <v>0</v>
      </c>
      <c r="D60" s="5" t="e">
        <f>+RTD("tos.rtd", , "PERCENT_CHANGE",Táblázat3[[#This Row],[Symbol]])*1</f>
        <v>#VALUE!</v>
      </c>
      <c r="E60" s="3">
        <f>SUBSTITUTE(SUBSTITUTE(RTD("tos.rtd", , "VOLUME", B60),",",""),".","")*1</f>
        <v>0</v>
      </c>
      <c r="F60" s="3" t="e">
        <f>SUBSTITUTE(SUBSTITUTE(RTD("tos.rtd", , "MARKET_CAP", B60),"M",""),",","")*1</f>
        <v>#VALUE!</v>
      </c>
      <c r="G60" s="5" t="e">
        <f>SUBSTITUTE(SUBSTITUTE(RTD("tos.rtd", , "YIELD", $B60),"M",""),",","")*1</f>
        <v>#VALUE!</v>
      </c>
      <c r="I60" s="6" t="str">
        <f t="shared" si="5"/>
        <v/>
      </c>
      <c r="J60" s="6" t="e">
        <f>RTD("tos.rtd", , "52HIGH", B60)*1</f>
        <v>#VALUE!</v>
      </c>
      <c r="K60" s="6" t="e">
        <f>RTD("tos.rtd", , "52LOW", $B60)*1</f>
        <v>#VALUE!</v>
      </c>
      <c r="M60" s="5" t="str">
        <f t="shared" si="6"/>
        <v/>
      </c>
      <c r="N60" s="1" t="e">
        <f t="shared" si="7"/>
        <v>#VALUE!</v>
      </c>
      <c r="O60" s="1" t="e">
        <f t="shared" si="8"/>
        <v>#VALUE!</v>
      </c>
      <c r="P60" s="1" t="str">
        <f t="shared" si="9"/>
        <v/>
      </c>
      <c r="Q60" s="6">
        <v>3.77</v>
      </c>
      <c r="T60" s="1" t="e">
        <f>+VLOOKUP(Táblázat3[[#This Row],[Symbol]],'[1]Table 1'!$B:$I,8,FALSE)</f>
        <v>#N/A</v>
      </c>
      <c r="U60" s="61" t="e">
        <f>+VLOOKUP(Táblázat3[[#This Row],[Symbol]],'[1]Table 1'!$B:$F,5,FALSE)</f>
        <v>#N/A</v>
      </c>
    </row>
    <row r="61" spans="1:21" x14ac:dyDescent="0.25">
      <c r="A61" t="s">
        <v>40</v>
      </c>
      <c r="B61" t="s">
        <v>130</v>
      </c>
      <c r="C61" s="4">
        <f>RTD("tos.rtd", , "LAST", B61)*1</f>
        <v>5.2510000000000003</v>
      </c>
      <c r="D61" s="5">
        <f>+RTD("tos.rtd", , "PERCENT_CHANGE",Táblázat3[[#This Row],[Symbol]])*1</f>
        <v>2.0000000000000001E-4</v>
      </c>
      <c r="E61" s="3">
        <f>SUBSTITUTE(SUBSTITUTE(RTD("tos.rtd", , "VOLUME", B61),",",""),".","")*1</f>
        <v>33951</v>
      </c>
      <c r="F61" s="3">
        <f>SUBSTITUTE(SUBSTITUTE(RTD("tos.rtd", , "MARKET_CAP", B61),"M",""),",","")*1</f>
        <v>410</v>
      </c>
      <c r="G61" s="5">
        <f>SUBSTITUTE(SUBSTITUTE(RTD("tos.rtd", , "YIELD", $B61),"M",""),",","")*1</f>
        <v>0.1234</v>
      </c>
      <c r="H61">
        <v>0.64</v>
      </c>
      <c r="I61" s="6">
        <f t="shared" si="5"/>
        <v>8.2046875000000004</v>
      </c>
      <c r="J61" s="6">
        <f>RTD("tos.rtd", , "52HIGH", B61)*1</f>
        <v>5.78</v>
      </c>
      <c r="K61" s="6">
        <f>RTD("tos.rtd", , "52LOW", $B61)*1</f>
        <v>4.3407</v>
      </c>
      <c r="L61" s="5">
        <v>8.7800000000000003E-2</v>
      </c>
      <c r="M61" s="5">
        <f t="shared" si="6"/>
        <v>0.40546697038724355</v>
      </c>
      <c r="N61" s="1">
        <f t="shared" si="7"/>
        <v>0.10074271567320503</v>
      </c>
      <c r="O61" s="1">
        <f t="shared" si="8"/>
        <v>-0.17335745572271954</v>
      </c>
      <c r="P61" s="1">
        <f t="shared" si="9"/>
        <v>1.0124584375000001</v>
      </c>
      <c r="Q61" s="6">
        <v>6.85</v>
      </c>
      <c r="R61" s="7">
        <v>1.83</v>
      </c>
      <c r="T61" s="1" t="e">
        <f>+VLOOKUP(Táblázat3[[#This Row],[Symbol]],'[1]Table 1'!$B:$I,8,FALSE)</f>
        <v>#N/A</v>
      </c>
      <c r="U61" s="61" t="e">
        <f>+VLOOKUP(Táblázat3[[#This Row],[Symbol]],'[1]Table 1'!$B:$F,5,FALSE)</f>
        <v>#N/A</v>
      </c>
    </row>
    <row r="62" spans="1:21" x14ac:dyDescent="0.25">
      <c r="A62" t="s">
        <v>40</v>
      </c>
      <c r="B62" t="s">
        <v>131</v>
      </c>
      <c r="C62" s="4">
        <f>RTD("tos.rtd", , "LAST", B62)*1</f>
        <v>9.02</v>
      </c>
      <c r="D62" s="5">
        <f>+RTD("tos.rtd", , "PERCENT_CHANGE",Táblázat3[[#This Row],[Symbol]])*1</f>
        <v>-8.8000000000000005E-3</v>
      </c>
      <c r="E62" s="3">
        <f>SUBSTITUTE(SUBSTITUTE(RTD("tos.rtd", , "VOLUME", B62),",",""),".","")*1</f>
        <v>1396192</v>
      </c>
      <c r="F62" s="3">
        <f>SUBSTITUTE(SUBSTITUTE(RTD("tos.rtd", , "MARKET_CAP", B62),"M",""),",","")*1</f>
        <v>297</v>
      </c>
      <c r="G62" s="5">
        <f>SUBSTITUTE(SUBSTITUTE(RTD("tos.rtd", , "YIELD", $B62),"M",""),",","")*1</f>
        <v>7.0999999999999994E-2</v>
      </c>
      <c r="H62">
        <v>1.36</v>
      </c>
      <c r="I62" s="6">
        <f t="shared" si="5"/>
        <v>6.6323529411764701</v>
      </c>
      <c r="J62" s="6">
        <f>RTD("tos.rtd", , "52HIGH", B62)*1</f>
        <v>13.881949000000001</v>
      </c>
      <c r="K62" s="6">
        <f>RTD("tos.rtd", , "52LOW", $B62)*1</f>
        <v>7.8116880000000002</v>
      </c>
      <c r="L62" s="5">
        <v>3.4500000000000003E-2</v>
      </c>
      <c r="M62" s="5">
        <f t="shared" si="6"/>
        <v>1.0579710144927534</v>
      </c>
      <c r="N62" s="1">
        <f t="shared" si="7"/>
        <v>0.53901873614190698</v>
      </c>
      <c r="O62" s="1">
        <f t="shared" si="8"/>
        <v>-0.13395920177383591</v>
      </c>
      <c r="P62" s="1">
        <f t="shared" si="9"/>
        <v>0.47089705882352928</v>
      </c>
      <c r="Q62" s="6">
        <v>10.1</v>
      </c>
      <c r="R62" s="7">
        <v>0.91</v>
      </c>
      <c r="T62" s="1" t="str">
        <f>+VLOOKUP(Táblázat3[[#This Row],[Symbol]],'[1]Table 1'!$B:$I,8,FALSE)</f>
        <v>Micro Cap</v>
      </c>
      <c r="U62" s="61">
        <f>+VLOOKUP(Táblázat3[[#This Row],[Symbol]],'[1]Table 1'!$B:$F,5,FALSE)</f>
        <v>-0.30470000000000003</v>
      </c>
    </row>
    <row r="63" spans="1:21" x14ac:dyDescent="0.25">
      <c r="A63" t="s">
        <v>40</v>
      </c>
      <c r="B63" t="s">
        <v>141</v>
      </c>
      <c r="C63" s="4">
        <f>RTD("tos.rtd", , "LAST", B63)*1</f>
        <v>2.79</v>
      </c>
      <c r="D63" s="5">
        <f>+RTD("tos.rtd", , "PERCENT_CHANGE",Táblázat3[[#This Row],[Symbol]])*1</f>
        <v>1.4500000000000001E-2</v>
      </c>
      <c r="E63" s="3">
        <f>SUBSTITUTE(SUBSTITUTE(RTD("tos.rtd", , "VOLUME", B63),",",""),".","")*1</f>
        <v>817605</v>
      </c>
      <c r="F63" s="3">
        <f>SUBSTITUTE(SUBSTITUTE(RTD("tos.rtd", , "MARKET_CAP", B63),"M",""),",","")*1</f>
        <v>285</v>
      </c>
      <c r="G63" s="5">
        <f>SUBSTITUTE(SUBSTITUTE(RTD("tos.rtd", , "YIELD", $B63),"M",""),",","")*1</f>
        <v>8.5999999999999993E-2</v>
      </c>
      <c r="H63">
        <v>0.98</v>
      </c>
      <c r="I63" s="6">
        <f t="shared" si="5"/>
        <v>2.8469387755102042</v>
      </c>
      <c r="J63" s="6">
        <f>RTD("tos.rtd", , "52HIGH", B63)*1</f>
        <v>5.8146360000000001</v>
      </c>
      <c r="K63" s="6">
        <f>RTD("tos.rtd", , "52LOW", $B63)*1</f>
        <v>2.3001870000000002</v>
      </c>
      <c r="L63" s="5">
        <v>7.3999999999999996E-2</v>
      </c>
      <c r="M63" s="5">
        <f t="shared" si="6"/>
        <v>0.16216216216216206</v>
      </c>
      <c r="N63" s="1">
        <f t="shared" si="7"/>
        <v>1.0840989247311827</v>
      </c>
      <c r="O63" s="1">
        <f t="shared" si="8"/>
        <v>-0.1755602150537634</v>
      </c>
      <c r="P63" s="1">
        <f t="shared" si="9"/>
        <v>0.24483673469387754</v>
      </c>
      <c r="Q63" s="6">
        <v>8.8800000000000008</v>
      </c>
      <c r="R63" s="7">
        <v>0.81</v>
      </c>
      <c r="S63" s="2" t="s">
        <v>284</v>
      </c>
      <c r="T63" s="1" t="str">
        <f>+VLOOKUP(Táblázat3[[#This Row],[Symbol]],'[1]Table 1'!$B:$I,8,FALSE)</f>
        <v>Small Cap</v>
      </c>
      <c r="U63" s="61">
        <f>+VLOOKUP(Táblázat3[[#This Row],[Symbol]],'[1]Table 1'!$B:$F,5,FALSE)</f>
        <v>-0.5</v>
      </c>
    </row>
    <row r="64" spans="1:21" x14ac:dyDescent="0.25">
      <c r="A64" t="s">
        <v>40</v>
      </c>
      <c r="B64" t="s">
        <v>150</v>
      </c>
      <c r="C64" s="4">
        <f>RTD("tos.rtd", , "LAST", B64)*1</f>
        <v>14.69</v>
      </c>
      <c r="D64" s="5">
        <f>+RTD("tos.rtd", , "PERCENT_CHANGE",Táblázat3[[#This Row],[Symbol]])*1</f>
        <v>9.5999999999999992E-3</v>
      </c>
      <c r="E64" s="3">
        <f>SUBSTITUTE(SUBSTITUTE(RTD("tos.rtd", , "VOLUME", B64),",",""),".","")*1</f>
        <v>848126</v>
      </c>
      <c r="F64" s="3">
        <f>SUBSTITUTE(SUBSTITUTE(RTD("tos.rtd", , "MARKET_CAP", B64),"M",""),",","")*1</f>
        <v>567</v>
      </c>
      <c r="G64" s="5">
        <f>SUBSTITUTE(SUBSTITUTE(RTD("tos.rtd", , "YIELD", $B64),"M",""),",","")*1</f>
        <v>7.6200000000000004E-2</v>
      </c>
      <c r="H64">
        <v>2.54</v>
      </c>
      <c r="I64" s="6">
        <f t="shared" si="5"/>
        <v>5.7834645669291334</v>
      </c>
      <c r="J64" s="6">
        <f>RTD("tos.rtd", , "52HIGH", B64)*1</f>
        <v>20.38</v>
      </c>
      <c r="K64" s="6">
        <f>RTD("tos.rtd", , "52LOW", $B64)*1</f>
        <v>13</v>
      </c>
      <c r="L64" s="5">
        <v>5.0099999999999999E-2</v>
      </c>
      <c r="M64" s="5">
        <f t="shared" si="6"/>
        <v>0.52095808383233555</v>
      </c>
      <c r="N64" s="1">
        <f t="shared" si="7"/>
        <v>0.38733832539142266</v>
      </c>
      <c r="O64" s="1">
        <f t="shared" si="8"/>
        <v>-0.11504424778761058</v>
      </c>
      <c r="P64" s="1">
        <f t="shared" si="9"/>
        <v>0.44069999999999998</v>
      </c>
      <c r="Q64" s="6">
        <v>6.21</v>
      </c>
      <c r="R64" s="7">
        <v>1.7</v>
      </c>
      <c r="S64" s="2" t="s">
        <v>292</v>
      </c>
      <c r="T64" s="1" t="str">
        <f>+VLOOKUP(Táblázat3[[#This Row],[Symbol]],'[1]Table 1'!$B:$I,8,FALSE)</f>
        <v>Small Cap</v>
      </c>
      <c r="U64" s="61">
        <f>+VLOOKUP(Táblázat3[[#This Row],[Symbol]],'[1]Table 1'!$B:$F,5,FALSE)</f>
        <v>-0.25369999999999998</v>
      </c>
    </row>
    <row r="65" spans="1:21" x14ac:dyDescent="0.25">
      <c r="A65" t="s">
        <v>40</v>
      </c>
      <c r="B65" s="23" t="s">
        <v>151</v>
      </c>
      <c r="C65" s="4">
        <f>RTD("tos.rtd", , "LAST", B65)*1</f>
        <v>10.63</v>
      </c>
      <c r="D65" s="5">
        <f>+RTD("tos.rtd", , "PERCENT_CHANGE",Táblázat3[[#This Row],[Symbol]])*1</f>
        <v>1.24E-2</v>
      </c>
      <c r="E65" s="3">
        <f>SUBSTITUTE(SUBSTITUTE(RTD("tos.rtd", , "VOLUME", B65),",",""),".","")*1</f>
        <v>1487038</v>
      </c>
      <c r="F65" s="3">
        <f>SUBSTITUTE(SUBSTITUTE(RTD("tos.rtd", , "MARKET_CAP", B65),"M",""),",","")*1</f>
        <v>609</v>
      </c>
      <c r="G65" s="5">
        <f>SUBSTITUTE(SUBSTITUTE(RTD("tos.rtd", , "YIELD", $B65),"M",""),",","")*1</f>
        <v>7.5300000000000006E-2</v>
      </c>
      <c r="H65">
        <v>-1.25</v>
      </c>
      <c r="I65" s="6">
        <f t="shared" si="5"/>
        <v>-8.5040000000000013</v>
      </c>
      <c r="J65" s="6">
        <f>RTD("tos.rtd", , "52HIGH", B65)*1</f>
        <v>14.93</v>
      </c>
      <c r="K65" s="6">
        <f>RTD("tos.rtd", , "52LOW", $B65)*1</f>
        <v>7.25</v>
      </c>
      <c r="L65" s="5">
        <v>4.6600000000000003E-2</v>
      </c>
      <c r="M65" s="5">
        <f t="shared" si="6"/>
        <v>0.61587982832618038</v>
      </c>
      <c r="N65" s="1">
        <f t="shared" si="7"/>
        <v>0.40451552210724362</v>
      </c>
      <c r="O65" s="1">
        <f t="shared" si="8"/>
        <v>-0.31796801505174044</v>
      </c>
      <c r="P65" s="1">
        <f t="shared" si="9"/>
        <v>-0.64035120000000012</v>
      </c>
      <c r="Q65" s="6">
        <v>7.36</v>
      </c>
      <c r="T65" s="1" t="str">
        <f>+VLOOKUP(Táblázat3[[#This Row],[Symbol]],'[1]Table 1'!$B:$I,8,FALSE)</f>
        <v>Small Cap</v>
      </c>
      <c r="U65" s="61" t="str">
        <f>+VLOOKUP(Táblázat3[[#This Row],[Symbol]],'[1]Table 1'!$B:$F,5,FALSE)</f>
        <v>NA</v>
      </c>
    </row>
    <row r="66" spans="1:21" x14ac:dyDescent="0.25">
      <c r="A66" t="s">
        <v>40</v>
      </c>
      <c r="B66" t="s">
        <v>160</v>
      </c>
      <c r="C66" s="4">
        <f>RTD("tos.rtd", , "LAST", B66)*1</f>
        <v>18.45</v>
      </c>
      <c r="D66" s="5">
        <f>+RTD("tos.rtd", , "PERCENT_CHANGE",Táblázat3[[#This Row],[Symbol]])*1</f>
        <v>1.6000000000000001E-3</v>
      </c>
      <c r="E66" s="3">
        <f>SUBSTITUTE(SUBSTITUTE(RTD("tos.rtd", , "VOLUME", B66),",",""),".","")*1</f>
        <v>1098829</v>
      </c>
      <c r="F66" s="3">
        <f>SUBSTITUTE(SUBSTITUTE(RTD("tos.rtd", , "MARKET_CAP", B66),"M",""),",","")*1</f>
        <v>866</v>
      </c>
      <c r="G66" s="5">
        <f>SUBSTITUTE(SUBSTITUTE(RTD("tos.rtd", , "YIELD", $B66),"M",""),",","")*1</f>
        <v>7.1499999999999994E-2</v>
      </c>
      <c r="H66">
        <v>1.62</v>
      </c>
      <c r="I66" s="6">
        <f t="shared" si="5"/>
        <v>11.388888888888888</v>
      </c>
      <c r="J66" s="6">
        <f>RTD("tos.rtd", , "52HIGH", B66)*1</f>
        <v>21.74</v>
      </c>
      <c r="K66" s="6">
        <f>RTD("tos.rtd", , "52LOW", $B66)*1</f>
        <v>16.29</v>
      </c>
      <c r="L66" s="5">
        <v>5.5E-2</v>
      </c>
      <c r="M66" s="5">
        <f t="shared" si="6"/>
        <v>0.29999999999999982</v>
      </c>
      <c r="N66" s="1">
        <f t="shared" si="7"/>
        <v>0.17831978319783204</v>
      </c>
      <c r="O66" s="1">
        <f t="shared" si="8"/>
        <v>-0.11707317073170731</v>
      </c>
      <c r="P66" s="1">
        <f t="shared" si="9"/>
        <v>0.81430555555555539</v>
      </c>
      <c r="Q66" s="6">
        <v>5.12</v>
      </c>
      <c r="R66" s="7">
        <v>3.03</v>
      </c>
      <c r="S66" s="2" t="s">
        <v>273</v>
      </c>
      <c r="T66" s="1" t="str">
        <f>+VLOOKUP(Táblázat3[[#This Row],[Symbol]],'[1]Table 1'!$B:$I,8,FALSE)</f>
        <v>Small Cap</v>
      </c>
      <c r="U66" s="61">
        <f>+VLOOKUP(Táblázat3[[#This Row],[Symbol]],'[1]Table 1'!$B:$F,5,FALSE)</f>
        <v>-2.0299999999999999E-2</v>
      </c>
    </row>
    <row r="67" spans="1:21" x14ac:dyDescent="0.25">
      <c r="A67" s="10" t="s">
        <v>40</v>
      </c>
      <c r="B67" s="10" t="s">
        <v>67</v>
      </c>
      <c r="C67" s="4">
        <f>RTD("tos.rtd", , "LAST", B67)*1</f>
        <v>12.3</v>
      </c>
      <c r="D67" s="5">
        <f>+RTD("tos.rtd", , "PERCENT_CHANGE",Táblázat3[[#This Row],[Symbol]])*1</f>
        <v>1.23E-2</v>
      </c>
      <c r="E67" s="3">
        <f>SUBSTITUTE(SUBSTITUTE(RTD("tos.rtd", , "VOLUME", B67),",",""),".","")*1</f>
        <v>2213434</v>
      </c>
      <c r="F67" s="3">
        <f>SUBSTITUTE(SUBSTITUTE(RTD("tos.rtd", , "MARKET_CAP", B67),"M",""),",","")*1</f>
        <v>1294</v>
      </c>
      <c r="G67" s="5">
        <f>SUBSTITUTE(SUBSTITUTE(RTD("tos.rtd", , "YIELD", $B67),"M",""),",","")*1</f>
        <v>5.8500000000000003E-2</v>
      </c>
      <c r="H67">
        <v>1.98</v>
      </c>
      <c r="I67" s="6">
        <f t="shared" si="5"/>
        <v>6.2121212121212128</v>
      </c>
      <c r="J67" s="6">
        <f>RTD("tos.rtd", , "52HIGH", B67)*1</f>
        <v>12.63</v>
      </c>
      <c r="K67" s="6">
        <f>RTD("tos.rtd", , "52LOW", $B67)*1</f>
        <v>9.2899999999999991</v>
      </c>
      <c r="L67" s="5">
        <v>4.3499999999999997E-2</v>
      </c>
      <c r="M67" s="5">
        <f t="shared" si="6"/>
        <v>0.3448275862068968</v>
      </c>
      <c r="N67" s="1">
        <f t="shared" si="7"/>
        <v>2.6829268292682951E-2</v>
      </c>
      <c r="O67" s="1">
        <f t="shared" si="8"/>
        <v>-0.24471544715447169</v>
      </c>
      <c r="P67" s="1">
        <f t="shared" si="9"/>
        <v>0.36340909090909096</v>
      </c>
      <c r="Q67" s="6">
        <v>2.54</v>
      </c>
      <c r="R67" s="7">
        <v>2.62</v>
      </c>
      <c r="T67" s="1" t="str">
        <f>+VLOOKUP(Táblázat3[[#This Row],[Symbol]],'[1]Table 1'!$B:$I,8,FALSE)</f>
        <v>Small Cap</v>
      </c>
      <c r="U67" s="61">
        <f>+VLOOKUP(Táblázat3[[#This Row],[Symbol]],'[1]Table 1'!$B:$F,5,FALSE)</f>
        <v>-5.6099999999999997E-2</v>
      </c>
    </row>
    <row r="68" spans="1:21" x14ac:dyDescent="0.25">
      <c r="A68" t="s">
        <v>40</v>
      </c>
      <c r="B68" t="s">
        <v>179</v>
      </c>
      <c r="C68" s="4">
        <f>RTD("tos.rtd", , "LAST", B68)*1</f>
        <v>37.65</v>
      </c>
      <c r="D68" s="5">
        <f>+RTD("tos.rtd", , "PERCENT_CHANGE",Táblázat3[[#This Row],[Symbol]])*1</f>
        <v>0</v>
      </c>
      <c r="E68" s="3">
        <f>SUBSTITUTE(SUBSTITUTE(RTD("tos.rtd", , "VOLUME", B68),",",""),".","")*1</f>
        <v>0</v>
      </c>
      <c r="F68" s="3">
        <f>SUBSTITUTE(SUBSTITUTE(RTD("tos.rtd", , "MARKET_CAP", B68),"M",""),",","")*1</f>
        <v>1351</v>
      </c>
      <c r="G68" s="5" t="e">
        <f>SUBSTITUTE(SUBSTITUTE(RTD("tos.rtd", , "YIELD", $B68),"M",""),",","")*1</f>
        <v>#VALUE!</v>
      </c>
      <c r="I68" s="6" t="str">
        <f t="shared" si="5"/>
        <v/>
      </c>
      <c r="J68" s="6">
        <f>RTD("tos.rtd", , "52HIGH", B68)*1</f>
        <v>42.55</v>
      </c>
      <c r="K68" s="6">
        <f>RTD("tos.rtd", , "52LOW", $B68)*1</f>
        <v>37.65</v>
      </c>
      <c r="M68" s="5" t="str">
        <f t="shared" si="6"/>
        <v/>
      </c>
      <c r="N68" s="1">
        <f t="shared" si="7"/>
        <v>0.13014608233731728</v>
      </c>
      <c r="O68" s="1">
        <f t="shared" si="8"/>
        <v>0</v>
      </c>
      <c r="P68" s="1" t="str">
        <f t="shared" si="9"/>
        <v/>
      </c>
      <c r="Q68" s="6">
        <v>4.67</v>
      </c>
      <c r="R68" s="7">
        <v>0.9</v>
      </c>
      <c r="S68" s="2" t="s">
        <v>271</v>
      </c>
      <c r="T68" s="1" t="e">
        <f>+VLOOKUP(Táblázat3[[#This Row],[Symbol]],'[1]Table 1'!$B:$I,8,FALSE)</f>
        <v>#N/A</v>
      </c>
      <c r="U68" s="61" t="e">
        <f>+VLOOKUP(Táblázat3[[#This Row],[Symbol]],'[1]Table 1'!$B:$F,5,FALSE)</f>
        <v>#N/A</v>
      </c>
    </row>
    <row r="69" spans="1:21" x14ac:dyDescent="0.25">
      <c r="A69" t="s">
        <v>40</v>
      </c>
      <c r="B69" t="s">
        <v>190</v>
      </c>
      <c r="C69" s="4">
        <f>RTD("tos.rtd", , "LAST", B69)*1</f>
        <v>28.19</v>
      </c>
      <c r="D69" s="5">
        <f>+RTD("tos.rtd", , "PERCENT_CHANGE",Táblázat3[[#This Row],[Symbol]])*1</f>
        <v>1.18E-2</v>
      </c>
      <c r="E69" s="3">
        <f>SUBSTITUTE(SUBSTITUTE(RTD("tos.rtd", , "VOLUME", B69),",",""),".","")*1</f>
        <v>252566</v>
      </c>
      <c r="F69" s="3">
        <f>SUBSTITUTE(SUBSTITUTE(RTD("tos.rtd", , "MARKET_CAP", B69),"M",""),",","")*1</f>
        <v>1713</v>
      </c>
      <c r="G69" s="5">
        <f>SUBSTITUTE(SUBSTITUTE(RTD("tos.rtd", , "YIELD", $B69),"M",""),",","")*1</f>
        <v>5.6800000000000003E-2</v>
      </c>
      <c r="H69">
        <v>2.81</v>
      </c>
      <c r="I69" s="6">
        <f t="shared" si="5"/>
        <v>10.032028469750889</v>
      </c>
      <c r="J69" s="6">
        <f>RTD("tos.rtd", , "52HIGH", B69)*1</f>
        <v>33.81</v>
      </c>
      <c r="K69" s="6">
        <f>RTD("tos.rtd", , "52LOW", $B69)*1</f>
        <v>23.68</v>
      </c>
      <c r="L69" s="5">
        <v>4.9000000000000002E-2</v>
      </c>
      <c r="M69" s="5">
        <f t="shared" si="6"/>
        <v>0.15918367346938789</v>
      </c>
      <c r="N69" s="1">
        <f t="shared" si="7"/>
        <v>0.19936147570060303</v>
      </c>
      <c r="O69" s="1">
        <f t="shared" si="8"/>
        <v>-0.1599858105711246</v>
      </c>
      <c r="P69" s="1">
        <f t="shared" si="9"/>
        <v>0.56981921708185057</v>
      </c>
      <c r="Q69" s="6">
        <v>4.2699999999999996</v>
      </c>
      <c r="R69" s="7">
        <v>4.12</v>
      </c>
      <c r="S69" s="2" t="s">
        <v>273</v>
      </c>
      <c r="T69" s="1" t="str">
        <f>+VLOOKUP(Táblázat3[[#This Row],[Symbol]],'[1]Table 1'!$B:$I,8,FALSE)</f>
        <v>Small Cap</v>
      </c>
      <c r="U69" s="61" t="str">
        <f>+VLOOKUP(Táblázat3[[#This Row],[Symbol]],'[1]Table 1'!$B:$F,5,FALSE)</f>
        <v>NA</v>
      </c>
    </row>
    <row r="70" spans="1:21" x14ac:dyDescent="0.25">
      <c r="A70" t="s">
        <v>40</v>
      </c>
      <c r="B70" t="s">
        <v>197</v>
      </c>
      <c r="C70" s="4">
        <f>RTD("tos.rtd", , "LAST", B70)*1</f>
        <v>11.28</v>
      </c>
      <c r="D70" s="5">
        <f>+RTD("tos.rtd", , "PERCENT_CHANGE",Táblázat3[[#This Row],[Symbol]])*1</f>
        <v>-6.1999999999999998E-3</v>
      </c>
      <c r="E70" s="3">
        <f>SUBSTITUTE(SUBSTITUTE(RTD("tos.rtd", , "VOLUME", B70),",",""),".","")*1</f>
        <v>8093850</v>
      </c>
      <c r="F70" s="3">
        <f>SUBSTITUTE(SUBSTITUTE(RTD("tos.rtd", , "MARKET_CAP", B70),"M",""),",","")*1</f>
        <v>2258</v>
      </c>
      <c r="G70" s="5">
        <f>SUBSTITUTE(SUBSTITUTE(RTD("tos.rtd", , "YIELD", $B70),"M",""),",","")*1</f>
        <v>4.4299999999999999E-2</v>
      </c>
      <c r="H70">
        <v>1</v>
      </c>
      <c r="I70" s="6">
        <f t="shared" si="5"/>
        <v>11.28</v>
      </c>
      <c r="J70" s="6">
        <f>RTD("tos.rtd", , "52HIGH", B70)*1</f>
        <v>11.52</v>
      </c>
      <c r="K70" s="6">
        <f>RTD("tos.rtd", , "52LOW", $B70)*1</f>
        <v>8.6950000000000003</v>
      </c>
      <c r="L70" s="5">
        <v>3.7400000000000003E-2</v>
      </c>
      <c r="M70" s="5">
        <f t="shared" si="6"/>
        <v>0.18449197860962552</v>
      </c>
      <c r="N70" s="1">
        <f t="shared" si="7"/>
        <v>2.1276595744680771E-2</v>
      </c>
      <c r="O70" s="1">
        <f t="shared" si="8"/>
        <v>-0.22916666666666663</v>
      </c>
      <c r="P70" s="1">
        <f t="shared" si="9"/>
        <v>0.49970399999999998</v>
      </c>
      <c r="Q70" s="6">
        <v>3.91</v>
      </c>
      <c r="R70" s="7">
        <v>3.7</v>
      </c>
      <c r="S70" s="2" t="s">
        <v>291</v>
      </c>
      <c r="T70" s="1" t="str">
        <f>+VLOOKUP(Táblázat3[[#This Row],[Symbol]],'[1]Table 1'!$B:$I,8,FALSE)</f>
        <v>Small Cap</v>
      </c>
      <c r="U70" s="61">
        <f>+VLOOKUP(Táblázat3[[#This Row],[Symbol]],'[1]Table 1'!$B:$F,5,FALSE)</f>
        <v>-7.8700000000000006E-2</v>
      </c>
    </row>
    <row r="71" spans="1:21" x14ac:dyDescent="0.25">
      <c r="A71" t="s">
        <v>40</v>
      </c>
      <c r="B71" t="s">
        <v>204</v>
      </c>
      <c r="C71" s="4">
        <f>RTD("tos.rtd", , "LAST", B71)*1</f>
        <v>21.9</v>
      </c>
      <c r="D71" s="5">
        <f>+RTD("tos.rtd", , "PERCENT_CHANGE",Táblázat3[[#This Row],[Symbol]])*1</f>
        <v>2.7000000000000001E-3</v>
      </c>
      <c r="E71" s="3">
        <f>SUBSTITUTE(SUBSTITUTE(RTD("tos.rtd", , "VOLUME", B71),",",""),".","")*1</f>
        <v>1423573</v>
      </c>
      <c r="F71" s="3">
        <f>SUBSTITUTE(SUBSTITUTE(RTD("tos.rtd", , "MARKET_CAP", B71),"M",""),",","")*1</f>
        <v>2467</v>
      </c>
      <c r="G71" s="5">
        <f>SUBSTITUTE(SUBSTITUTE(RTD("tos.rtd", , "YIELD", $B71),"M",""),",","")*1</f>
        <v>5.0200000000000002E-2</v>
      </c>
      <c r="H71">
        <v>2.69</v>
      </c>
      <c r="I71" s="6">
        <f t="shared" si="5"/>
        <v>8.1412639405204459</v>
      </c>
      <c r="J71" s="6">
        <f>RTD("tos.rtd", , "52HIGH", B71)*1</f>
        <v>23.33</v>
      </c>
      <c r="K71" s="6">
        <f>RTD("tos.rtd", , "52LOW", $B71)*1</f>
        <v>16.47</v>
      </c>
      <c r="M71" s="5" t="str">
        <f t="shared" si="6"/>
        <v/>
      </c>
      <c r="N71" s="1">
        <f t="shared" si="7"/>
        <v>6.5296803652967972E-2</v>
      </c>
      <c r="O71" s="1">
        <f t="shared" si="8"/>
        <v>-0.24794520547945209</v>
      </c>
      <c r="P71" s="1">
        <f t="shared" si="9"/>
        <v>0.40869144981412642</v>
      </c>
      <c r="Q71" s="6">
        <v>4.0199999999999996</v>
      </c>
      <c r="R71" s="7">
        <v>3.77</v>
      </c>
      <c r="T71" s="1" t="str">
        <f>+VLOOKUP(Táblázat3[[#This Row],[Symbol]],'[1]Table 1'!$B:$I,8,FALSE)</f>
        <v>Small Cap</v>
      </c>
      <c r="U71" s="61">
        <f>+VLOOKUP(Táblázat3[[#This Row],[Symbol]],'[1]Table 1'!$B:$F,5,FALSE)</f>
        <v>-0.11509999999999999</v>
      </c>
    </row>
    <row r="72" spans="1:21" x14ac:dyDescent="0.25">
      <c r="A72" t="s">
        <v>40</v>
      </c>
      <c r="B72" t="s">
        <v>214</v>
      </c>
      <c r="C72" s="4">
        <f>RTD("tos.rtd", , "LAST", B72)*1</f>
        <v>18.07</v>
      </c>
      <c r="D72" s="5">
        <f>+RTD("tos.rtd", , "PERCENT_CHANGE",Táblázat3[[#This Row],[Symbol]])*1</f>
        <v>1.6999999999999999E-3</v>
      </c>
      <c r="E72" s="3">
        <f>SUBSTITUTE(SUBSTITUTE(RTD("tos.rtd", , "VOLUME", B72),",",""),".","")*1</f>
        <v>2816165</v>
      </c>
      <c r="F72" s="3">
        <f>SUBSTITUTE(SUBSTITUTE(RTD("tos.rtd", , "MARKET_CAP", B72),"M",""),",","")*1</f>
        <v>3081</v>
      </c>
      <c r="G72" s="5">
        <f>SUBSTITUTE(SUBSTITUTE(RTD("tos.rtd", , "YIELD", $B72),"M",""),",","")*1</f>
        <v>7.2999999999999995E-2</v>
      </c>
      <c r="H72">
        <v>2.27</v>
      </c>
      <c r="I72" s="6">
        <f t="shared" si="5"/>
        <v>7.9603524229074889</v>
      </c>
      <c r="J72" s="6">
        <f>RTD("tos.rtd", , "52HIGH", B72)*1</f>
        <v>19.75</v>
      </c>
      <c r="K72" s="6">
        <f>RTD("tos.rtd", , "52LOW", $B72)*1</f>
        <v>15.65</v>
      </c>
      <c r="L72" s="5">
        <v>4.2000000000000003E-2</v>
      </c>
      <c r="M72" s="5">
        <f t="shared" si="6"/>
        <v>0.73809523809523792</v>
      </c>
      <c r="N72" s="1">
        <f t="shared" si="7"/>
        <v>9.2971776425013752E-2</v>
      </c>
      <c r="O72" s="1">
        <f t="shared" si="8"/>
        <v>-0.133923630326508</v>
      </c>
      <c r="P72" s="1">
        <f t="shared" si="9"/>
        <v>0.58110572687224671</v>
      </c>
      <c r="Q72" s="6">
        <v>5.0999999999999996</v>
      </c>
      <c r="R72" s="7">
        <v>4.04</v>
      </c>
      <c r="T72" s="1" t="str">
        <f>+VLOOKUP(Táblázat3[[#This Row],[Symbol]],'[1]Table 1'!$B:$I,8,FALSE)</f>
        <v>Mid Cap</v>
      </c>
      <c r="U72" s="61">
        <f>+VLOOKUP(Táblázat3[[#This Row],[Symbol]],'[1]Table 1'!$B:$F,5,FALSE)</f>
        <v>-0.1416</v>
      </c>
    </row>
    <row r="73" spans="1:21" x14ac:dyDescent="0.25">
      <c r="A73" t="s">
        <v>40</v>
      </c>
      <c r="B73" t="s">
        <v>215</v>
      </c>
      <c r="C73" s="4">
        <f>RTD("tos.rtd", , "LAST", B73)*1</f>
        <v>14.41</v>
      </c>
      <c r="D73" s="5">
        <f>+RTD("tos.rtd", , "PERCENT_CHANGE",Táblázat3[[#This Row],[Symbol]])*1</f>
        <v>6.3E-3</v>
      </c>
      <c r="E73" s="3">
        <f>SUBSTITUTE(SUBSTITUTE(RTD("tos.rtd", , "VOLUME", B73),",",""),".","")*1</f>
        <v>4268105</v>
      </c>
      <c r="F73" s="3">
        <f>SUBSTITUTE(SUBSTITUTE(RTD("tos.rtd", , "MARKET_CAP", B73),"M",""),",","")*1</f>
        <v>3240</v>
      </c>
      <c r="G73" s="5">
        <f>SUBSTITUTE(SUBSTITUTE(RTD("tos.rtd", , "YIELD", $B73),"M",""),",","")*1</f>
        <v>0.15820000000000001</v>
      </c>
      <c r="H73">
        <v>1.66</v>
      </c>
      <c r="I73" s="6">
        <f t="shared" si="5"/>
        <v>8.6807228915662655</v>
      </c>
      <c r="J73" s="6">
        <f>RTD("tos.rtd", , "52HIGH", B73)*1</f>
        <v>15.491199999999999</v>
      </c>
      <c r="K73" s="6">
        <f>RTD("tos.rtd", , "52LOW", $B73)*1</f>
        <v>12.54</v>
      </c>
      <c r="L73" s="5">
        <v>4.4999999999999998E-2</v>
      </c>
      <c r="M73" s="5">
        <f t="shared" si="6"/>
        <v>2.5155555555555558</v>
      </c>
      <c r="N73" s="1">
        <f t="shared" si="7"/>
        <v>7.5031228313670928E-2</v>
      </c>
      <c r="O73" s="1">
        <f t="shared" si="8"/>
        <v>-0.12977099236641232</v>
      </c>
      <c r="P73" s="1">
        <f t="shared" si="9"/>
        <v>1.3732903614457832</v>
      </c>
      <c r="Q73" s="6">
        <v>2.63</v>
      </c>
      <c r="R73" s="7">
        <v>3.94</v>
      </c>
      <c r="S73" s="2" t="s">
        <v>274</v>
      </c>
      <c r="T73" s="1" t="str">
        <f>+VLOOKUP(Táblázat3[[#This Row],[Symbol]],'[1]Table 1'!$B:$I,8,FALSE)</f>
        <v>Mid Cap</v>
      </c>
      <c r="U73" s="61">
        <f>+VLOOKUP(Táblázat3[[#This Row],[Symbol]],'[1]Table 1'!$B:$F,5,FALSE)</f>
        <v>-0.15709999999999999</v>
      </c>
    </row>
    <row r="74" spans="1:21" x14ac:dyDescent="0.25">
      <c r="A74" t="s">
        <v>40</v>
      </c>
      <c r="B74" t="s">
        <v>218</v>
      </c>
      <c r="C74" s="4">
        <f>RTD("tos.rtd", , "LAST", B74)*1</f>
        <v>32.06</v>
      </c>
      <c r="D74" s="5">
        <f>+RTD("tos.rtd", , "PERCENT_CHANGE",Táblázat3[[#This Row],[Symbol]])*1</f>
        <v>0</v>
      </c>
      <c r="E74" s="3" t="e">
        <f>SUBSTITUTE(SUBSTITUTE(RTD("tos.rtd", , "VOLUME", B74),",",""),".","")*1</f>
        <v>#VALUE!</v>
      </c>
      <c r="F74" s="3">
        <f>SUBSTITUTE(SUBSTITUTE(RTD("tos.rtd", , "MARKET_CAP", B74),"M",""),",","")*1</f>
        <v>3539</v>
      </c>
      <c r="G74" s="5">
        <f>SUBSTITUTE(SUBSTITUTE(RTD("tos.rtd", , "YIELD", $B74),"M",""),",","")*1</f>
        <v>0</v>
      </c>
      <c r="H74">
        <v>1.28</v>
      </c>
      <c r="I74" s="6">
        <f t="shared" si="5"/>
        <v>25.046875</v>
      </c>
      <c r="J74" s="6">
        <f>RTD("tos.rtd", , "52HIGH", B74)*1</f>
        <v>36.130000000000003</v>
      </c>
      <c r="K74" s="6">
        <f>RTD("tos.rtd", , "52LOW", $B74)*1</f>
        <v>0</v>
      </c>
      <c r="L74" s="5">
        <v>3.39E-2</v>
      </c>
      <c r="M74" s="5">
        <f t="shared" si="6"/>
        <v>-1</v>
      </c>
      <c r="N74" s="1">
        <f t="shared" si="7"/>
        <v>0.12694946974422949</v>
      </c>
      <c r="O74" s="1">
        <f t="shared" si="8"/>
        <v>-1</v>
      </c>
      <c r="P74" s="1">
        <f t="shared" si="9"/>
        <v>0</v>
      </c>
      <c r="Q74" s="6">
        <v>-11.22</v>
      </c>
      <c r="R74" s="7">
        <v>5.12</v>
      </c>
      <c r="S74" s="2" t="s">
        <v>271</v>
      </c>
      <c r="T74" s="1" t="e">
        <f>+VLOOKUP(Táblázat3[[#This Row],[Symbol]],'[1]Table 1'!$B:$I,8,FALSE)</f>
        <v>#N/A</v>
      </c>
      <c r="U74" s="61" t="e">
        <f>+VLOOKUP(Táblázat3[[#This Row],[Symbol]],'[1]Table 1'!$B:$F,5,FALSE)</f>
        <v>#N/A</v>
      </c>
    </row>
    <row r="75" spans="1:21" x14ac:dyDescent="0.25">
      <c r="A75" t="s">
        <v>40</v>
      </c>
      <c r="B75" t="s">
        <v>220</v>
      </c>
      <c r="C75" s="4">
        <f>RTD("tos.rtd", , "LAST", B75)*1</f>
        <v>16.18</v>
      </c>
      <c r="D75" s="5">
        <f>+RTD("tos.rtd", , "PERCENT_CHANGE",Táblázat3[[#This Row],[Symbol]])*1</f>
        <v>4.3E-3</v>
      </c>
      <c r="E75" s="3">
        <f>SUBSTITUTE(SUBSTITUTE(RTD("tos.rtd", , "VOLUME", B75),",",""),".","")*1</f>
        <v>2271670</v>
      </c>
      <c r="F75" s="3">
        <f>SUBSTITUTE(SUBSTITUTE(RTD("tos.rtd", , "MARKET_CAP", B75),"M",""),",","")*1</f>
        <v>3622</v>
      </c>
      <c r="G75" s="5">
        <f>SUBSTITUTE(SUBSTITUTE(RTD("tos.rtd", , "YIELD", $B75),"M",""),",","")*1</f>
        <v>7.4200000000000002E-2</v>
      </c>
      <c r="H75">
        <v>1.7</v>
      </c>
      <c r="I75" s="6">
        <f t="shared" si="5"/>
        <v>9.5176470588235293</v>
      </c>
      <c r="J75" s="6">
        <f>RTD("tos.rtd", , "52HIGH", B75)*1</f>
        <v>16.899999999999999</v>
      </c>
      <c r="K75" s="6">
        <f>RTD("tos.rtd", , "52LOW", $B75)*1</f>
        <v>13.81</v>
      </c>
      <c r="L75" s="5">
        <v>6.4000000000000001E-2</v>
      </c>
      <c r="M75" s="5">
        <f t="shared" si="6"/>
        <v>0.15937500000000004</v>
      </c>
      <c r="N75" s="1">
        <f t="shared" si="7"/>
        <v>4.4499381953028383E-2</v>
      </c>
      <c r="O75" s="1">
        <f t="shared" si="8"/>
        <v>-0.14647713226205183</v>
      </c>
      <c r="P75" s="1">
        <f t="shared" si="9"/>
        <v>0.70620941176470586</v>
      </c>
      <c r="Q75" s="6">
        <v>3.06</v>
      </c>
      <c r="R75" s="7">
        <v>4.9400000000000004</v>
      </c>
      <c r="T75" s="1" t="str">
        <f>+VLOOKUP(Táblázat3[[#This Row],[Symbol]],'[1]Table 1'!$B:$I,8,FALSE)</f>
        <v>Mid Cap</v>
      </c>
      <c r="U75" s="61">
        <f>+VLOOKUP(Táblázat3[[#This Row],[Symbol]],'[1]Table 1'!$B:$F,5,FALSE)</f>
        <v>-7.9299999999999995E-2</v>
      </c>
    </row>
    <row r="76" spans="1:21" x14ac:dyDescent="0.25">
      <c r="A76" t="s">
        <v>40</v>
      </c>
      <c r="B76" t="s">
        <v>225</v>
      </c>
      <c r="C76" s="4">
        <f>RTD("tos.rtd", , "LAST", B76)*1</f>
        <v>27.13</v>
      </c>
      <c r="D76" s="5">
        <f>+RTD("tos.rtd", , "PERCENT_CHANGE",Táblázat3[[#This Row],[Symbol]])*1</f>
        <v>-9.1000000000000004E-3</v>
      </c>
      <c r="E76" s="3">
        <f>SUBSTITUTE(SUBSTITUTE(RTD("tos.rtd", , "VOLUME", B76),",",""),".","")*1</f>
        <v>3750684</v>
      </c>
      <c r="F76" s="3">
        <f>SUBSTITUTE(SUBSTITUTE(RTD("tos.rtd", , "MARKET_CAP", B76),"M",""),",","")*1</f>
        <v>3544</v>
      </c>
      <c r="G76" s="5">
        <f>SUBSTITUTE(SUBSTITUTE(RTD("tos.rtd", , "YIELD", $B76),"M",""),",","")*1</f>
        <v>5.6000000000000001E-2</v>
      </c>
      <c r="H76">
        <v>1.4</v>
      </c>
      <c r="I76" s="6">
        <f t="shared" si="5"/>
        <v>19.37857142857143</v>
      </c>
      <c r="J76" s="6">
        <f>RTD("tos.rtd", , "52HIGH", B76)*1</f>
        <v>34.35</v>
      </c>
      <c r="K76" s="6">
        <f>RTD("tos.rtd", , "52LOW", $B76)*1</f>
        <v>24.51</v>
      </c>
      <c r="L76" s="5">
        <v>2.5499999999999998E-2</v>
      </c>
      <c r="M76" s="5">
        <f t="shared" si="6"/>
        <v>1.1960784313725492</v>
      </c>
      <c r="N76" s="1">
        <f t="shared" si="7"/>
        <v>0.26612605971249548</v>
      </c>
      <c r="O76" s="1">
        <f t="shared" si="8"/>
        <v>-9.6572060449686581E-2</v>
      </c>
      <c r="P76" s="1">
        <f t="shared" si="9"/>
        <v>1.0851999999999999</v>
      </c>
      <c r="Q76" s="6">
        <v>4.09</v>
      </c>
      <c r="R76" s="7">
        <v>3.68</v>
      </c>
      <c r="S76" s="2" t="s">
        <v>273</v>
      </c>
      <c r="T76" s="1" t="str">
        <f>+VLOOKUP(Táblázat3[[#This Row],[Symbol]],'[1]Table 1'!$B:$I,8,FALSE)</f>
        <v>Mid Cap</v>
      </c>
      <c r="U76" s="61">
        <f>+VLOOKUP(Táblázat3[[#This Row],[Symbol]],'[1]Table 1'!$B:$F,5,FALSE)</f>
        <v>-0.17449999999999999</v>
      </c>
    </row>
    <row r="77" spans="1:21" x14ac:dyDescent="0.25">
      <c r="A77" s="10" t="s">
        <v>40</v>
      </c>
      <c r="B77" s="10" t="s">
        <v>65</v>
      </c>
      <c r="C77" s="4">
        <f>RTD("tos.rtd", , "LAST", B77)*1</f>
        <v>24.8</v>
      </c>
      <c r="D77" s="5">
        <f>+RTD("tos.rtd", , "PERCENT_CHANGE",Táblázat3[[#This Row],[Symbol]])*1</f>
        <v>-8.0000000000000004E-4</v>
      </c>
      <c r="E77" s="3">
        <f>SUBSTITUTE(SUBSTITUTE(RTD("tos.rtd", , "VOLUME", B77),",",""),".","")*1</f>
        <v>733989</v>
      </c>
      <c r="F77" s="3">
        <f>SUBSTITUTE(SUBSTITUTE(RTD("tos.rtd", , "MARKET_CAP", B77),"M",""),",","")*1</f>
        <v>4078</v>
      </c>
      <c r="G77" s="5">
        <f>SUBSTITUTE(SUBSTITUTE(RTD("tos.rtd", , "YIELD", $B77),"M",""),",","")*1</f>
        <v>8.7099999999999997E-2</v>
      </c>
      <c r="H77">
        <v>3.93</v>
      </c>
      <c r="I77" s="6">
        <f t="shared" si="5"/>
        <v>6.3104325699745543</v>
      </c>
      <c r="J77" s="6">
        <f>RTD("tos.rtd", , "52HIGH", B77)*1</f>
        <v>29.43</v>
      </c>
      <c r="K77" s="6">
        <f>RTD("tos.rtd", , "52LOW", $B77)*1</f>
        <v>22.47</v>
      </c>
      <c r="L77" s="5">
        <v>7.2900000000000006E-2</v>
      </c>
      <c r="M77" s="5">
        <f t="shared" si="6"/>
        <v>0.19478737997256501</v>
      </c>
      <c r="N77" s="1">
        <f t="shared" si="7"/>
        <v>0.18669354838709662</v>
      </c>
      <c r="O77" s="1">
        <f t="shared" si="8"/>
        <v>-9.3951612903225845E-2</v>
      </c>
      <c r="P77" s="1">
        <f t="shared" si="9"/>
        <v>0.54963867684478362</v>
      </c>
      <c r="Q77" s="6">
        <v>6.61</v>
      </c>
      <c r="R77" s="7">
        <v>2.5</v>
      </c>
      <c r="S77" s="2" t="s">
        <v>285</v>
      </c>
      <c r="T77" s="1" t="e">
        <f>+VLOOKUP(Táblázat3[[#This Row],[Symbol]],'[1]Table 1'!$B:$I,8,FALSE)</f>
        <v>#N/A</v>
      </c>
      <c r="U77" s="61" t="e">
        <f>+VLOOKUP(Táblázat3[[#This Row],[Symbol]],'[1]Table 1'!$B:$F,5,FALSE)</f>
        <v>#N/A</v>
      </c>
    </row>
    <row r="78" spans="1:21" x14ac:dyDescent="0.25">
      <c r="A78" t="s">
        <v>40</v>
      </c>
      <c r="B78" t="s">
        <v>80</v>
      </c>
      <c r="C78" s="4">
        <f>RTD("tos.rtd", , "LAST", B78)*1</f>
        <v>87.38</v>
      </c>
      <c r="D78" s="5">
        <f>+RTD("tos.rtd", , "PERCENT_CHANGE",Táblázat3[[#This Row],[Symbol]])*1</f>
        <v>5.7999999999999996E-3</v>
      </c>
      <c r="E78" s="3">
        <f>SUBSTITUTE(SUBSTITUTE(RTD("tos.rtd", , "VOLUME", B78),",",""),".","")*1</f>
        <v>730654</v>
      </c>
      <c r="F78" s="3">
        <f>SUBSTITUTE(SUBSTITUTE(RTD("tos.rtd", , "MARKET_CAP", B78),"M",""),",","")*1</f>
        <v>4797</v>
      </c>
      <c r="G78" s="5">
        <f>SUBSTITUTE(SUBSTITUTE(RTD("tos.rtd", , "YIELD", $B78),"M",""),",","")*1</f>
        <v>4.1200000000000001E-2</v>
      </c>
      <c r="H78">
        <v>8.11</v>
      </c>
      <c r="I78" s="6">
        <f t="shared" si="5"/>
        <v>10.774352651048089</v>
      </c>
      <c r="J78" s="6">
        <f>RTD("tos.rtd", , "52HIGH", B78)*1</f>
        <v>91.57</v>
      </c>
      <c r="K78" s="6">
        <f>RTD("tos.rtd", , "52LOW", $B78)*1</f>
        <v>64.45</v>
      </c>
      <c r="L78" s="5">
        <v>4.4999999999999998E-2</v>
      </c>
      <c r="M78" s="5">
        <f t="shared" si="6"/>
        <v>-8.4444444444444433E-2</v>
      </c>
      <c r="N78" s="1">
        <f t="shared" si="7"/>
        <v>4.7951476310368557E-2</v>
      </c>
      <c r="O78" s="1">
        <f t="shared" si="8"/>
        <v>-0.26241702906843667</v>
      </c>
      <c r="P78" s="1">
        <f t="shared" si="9"/>
        <v>0.44390332922318126</v>
      </c>
      <c r="Q78" s="6">
        <v>4.59</v>
      </c>
      <c r="R78" s="7">
        <v>2.5499999999999998</v>
      </c>
      <c r="T78" s="1" t="str">
        <f>+VLOOKUP(Táblázat3[[#This Row],[Symbol]],'[1]Table 1'!$B:$I,8,FALSE)</f>
        <v>Mid Cap</v>
      </c>
      <c r="U78" s="61">
        <f>+VLOOKUP(Táblázat3[[#This Row],[Symbol]],'[1]Table 1'!$B:$F,5,FALSE)</f>
        <v>-2E-3</v>
      </c>
    </row>
    <row r="79" spans="1:21" x14ac:dyDescent="0.25">
      <c r="A79" t="s">
        <v>40</v>
      </c>
      <c r="B79" t="s">
        <v>239</v>
      </c>
      <c r="C79" s="4">
        <f>RTD("tos.rtd", , "LAST", B79)*1</f>
        <v>26.05</v>
      </c>
      <c r="D79" s="5">
        <f>+RTD("tos.rtd", , "PERCENT_CHANGE",Táblázat3[[#This Row],[Symbol]])*1</f>
        <v>7.7000000000000002E-3</v>
      </c>
      <c r="E79" s="3">
        <f>SUBSTITUTE(SUBSTITUTE(RTD("tos.rtd", , "VOLUME", B79),",",""),".","")*1</f>
        <v>5543114</v>
      </c>
      <c r="F79" s="3">
        <f>SUBSTITUTE(SUBSTITUTE(RTD("tos.rtd", , "MARKET_CAP", B79),"M",""),",","")*1</f>
        <v>6236</v>
      </c>
      <c r="G79" s="5">
        <f>SUBSTITUTE(SUBSTITUTE(RTD("tos.rtd", , "YIELD", $B79),"M",""),",","")*1</f>
        <v>8.4500000000000006E-2</v>
      </c>
      <c r="H79">
        <v>2.74</v>
      </c>
      <c r="I79" s="6">
        <f t="shared" si="5"/>
        <v>9.507299270072993</v>
      </c>
      <c r="J79" s="6">
        <f>RTD("tos.rtd", , "52HIGH", B79)*1</f>
        <v>33.020000000000003</v>
      </c>
      <c r="K79" s="6">
        <f>RTD("tos.rtd", , "52LOW", $B79)*1</f>
        <v>21.68</v>
      </c>
      <c r="L79" s="5">
        <v>6.0900000000000003E-2</v>
      </c>
      <c r="M79" s="5">
        <f t="shared" si="6"/>
        <v>0.38752052545155991</v>
      </c>
      <c r="N79" s="1">
        <f t="shared" si="7"/>
        <v>0.26756238003838773</v>
      </c>
      <c r="O79" s="1">
        <f t="shared" si="8"/>
        <v>-0.16775431861804224</v>
      </c>
      <c r="P79" s="1">
        <f t="shared" si="9"/>
        <v>0.80336678832116781</v>
      </c>
      <c r="Q79" s="6">
        <v>4.3</v>
      </c>
      <c r="R79" s="7">
        <v>3.73</v>
      </c>
      <c r="T79" s="1" t="str">
        <f>+VLOOKUP(Táblázat3[[#This Row],[Symbol]],'[1]Table 1'!$B:$I,8,FALSE)</f>
        <v>Mid Cap</v>
      </c>
      <c r="U79" s="61">
        <f>+VLOOKUP(Táblázat3[[#This Row],[Symbol]],'[1]Table 1'!$B:$F,5,FALSE)</f>
        <v>-0.2213</v>
      </c>
    </row>
    <row r="80" spans="1:21" x14ac:dyDescent="0.25">
      <c r="A80" t="s">
        <v>40</v>
      </c>
      <c r="B80" t="s">
        <v>252</v>
      </c>
      <c r="C80" s="4">
        <f>RTD("tos.rtd", , "LAST", B80)*1</f>
        <v>30.56</v>
      </c>
      <c r="D80" s="5">
        <f>+RTD("tos.rtd", , "PERCENT_CHANGE",Táblázat3[[#This Row],[Symbol]])*1</f>
        <v>-5.8999999999999999E-3</v>
      </c>
      <c r="E80" s="3">
        <f>SUBSTITUTE(SUBSTITUTE(RTD("tos.rtd", , "VOLUME", B80),",",""),".","")*1</f>
        <v>1664527</v>
      </c>
      <c r="F80" s="3">
        <f>SUBSTITUTE(SUBSTITUTE(RTD("tos.rtd", , "MARKET_CAP", B80),"M",""),",","")*1</f>
        <v>9581</v>
      </c>
      <c r="G80" s="5">
        <f>SUBSTITUTE(SUBSTITUTE(RTD("tos.rtd", , "YIELD", $B80),"M",""),",","")*1</f>
        <v>6.1499999999999999E-2</v>
      </c>
      <c r="H80">
        <v>7.12</v>
      </c>
      <c r="I80" s="6">
        <f t="shared" si="5"/>
        <v>4.2921348314606735</v>
      </c>
      <c r="J80" s="6">
        <f>RTD("tos.rtd", , "52HIGH", B80)*1</f>
        <v>33.299999999999997</v>
      </c>
      <c r="K80" s="6">
        <f>RTD("tos.rtd", , "52LOW", $B80)*1</f>
        <v>25.5</v>
      </c>
      <c r="L80" s="5">
        <v>5.4800000000000001E-2</v>
      </c>
      <c r="M80" s="5">
        <f t="shared" si="6"/>
        <v>0.12226277372262762</v>
      </c>
      <c r="N80" s="1">
        <f t="shared" si="7"/>
        <v>8.9659685863874294E-2</v>
      </c>
      <c r="O80" s="1">
        <f t="shared" si="8"/>
        <v>-0.16557591623036649</v>
      </c>
      <c r="P80" s="1">
        <f t="shared" si="9"/>
        <v>0.26396629213483147</v>
      </c>
      <c r="Q80" s="6">
        <v>6.03</v>
      </c>
      <c r="R80" s="7">
        <v>2.14</v>
      </c>
      <c r="T80" s="1" t="str">
        <f>+VLOOKUP(Táblázat3[[#This Row],[Symbol]],'[1]Table 1'!$B:$I,8,FALSE)</f>
        <v>Small Cap</v>
      </c>
      <c r="U80" s="61">
        <f>+VLOOKUP(Táblázat3[[#This Row],[Symbol]],'[1]Table 1'!$B:$F,5,FALSE)</f>
        <v>-4.1399999999999999E-2</v>
      </c>
    </row>
    <row r="81" spans="1:21" x14ac:dyDescent="0.25">
      <c r="A81" t="s">
        <v>40</v>
      </c>
      <c r="B81" t="s">
        <v>1</v>
      </c>
      <c r="C81" s="4">
        <f>RTD("tos.rtd", , "LAST", B81)*1</f>
        <v>18.71</v>
      </c>
      <c r="D81" s="5">
        <f>+RTD("tos.rtd", , "PERCENT_CHANGE",Táblázat3[[#This Row],[Symbol]])*1</f>
        <v>3.8E-3</v>
      </c>
      <c r="E81" s="3">
        <f>SUBSTITUTE(SUBSTITUTE(RTD("tos.rtd", , "VOLUME", B81),",",""),".","")*1</f>
        <v>14734622</v>
      </c>
      <c r="F81" s="3">
        <f>SUBSTITUTE(SUBSTITUTE(RTD("tos.rtd", , "MARKET_CAP", B81),"M",""),",","")*1</f>
        <v>13418</v>
      </c>
      <c r="G81" s="5">
        <f>SUBSTITUTE(SUBSTITUTE(RTD("tos.rtd", , "YIELD", $B81),"M",""),",","")*1</f>
        <v>4.2799999999999998E-2</v>
      </c>
      <c r="H81">
        <v>2.8</v>
      </c>
      <c r="I81" s="6">
        <f t="shared" si="5"/>
        <v>6.6821428571428578</v>
      </c>
      <c r="J81" s="6">
        <f>RTD("tos.rtd", , "52HIGH", B81)*1</f>
        <v>20.344999999999999</v>
      </c>
      <c r="K81" s="6">
        <f>RTD("tos.rtd", , "52LOW", $B81)*1</f>
        <v>15.51</v>
      </c>
      <c r="L81" s="5">
        <v>3.09E-2</v>
      </c>
      <c r="M81" s="5">
        <f t="shared" si="6"/>
        <v>0.38511326860841422</v>
      </c>
      <c r="N81" s="1">
        <f t="shared" si="7"/>
        <v>8.738642437199351E-2</v>
      </c>
      <c r="O81" s="1">
        <f t="shared" si="8"/>
        <v>-0.17103153393907011</v>
      </c>
      <c r="P81" s="1">
        <f t="shared" si="9"/>
        <v>0.2859957142857143</v>
      </c>
      <c r="Q81" s="6">
        <v>2.17</v>
      </c>
      <c r="R81" s="7">
        <v>6.51</v>
      </c>
      <c r="S81" s="2" t="s">
        <v>286</v>
      </c>
      <c r="T81" s="1" t="str">
        <f>+VLOOKUP(Táblázat3[[#This Row],[Symbol]],'[1]Table 1'!$B:$I,8,FALSE)</f>
        <v>Large Cap</v>
      </c>
      <c r="U81" s="61">
        <f>+VLOOKUP(Táblázat3[[#This Row],[Symbol]],'[1]Table 1'!$B:$F,5,FALSE)</f>
        <v>-0.17460000000000001</v>
      </c>
    </row>
    <row r="82" spans="1:21" x14ac:dyDescent="0.25">
      <c r="A82" t="s">
        <v>35</v>
      </c>
      <c r="B82" t="s">
        <v>103</v>
      </c>
      <c r="C82" s="4" t="e">
        <f>RTD("tos.rtd", , "LAST", B82)*1</f>
        <v>#VALUE!</v>
      </c>
      <c r="D82" s="5" t="e">
        <f>+RTD("tos.rtd", , "PERCENT_CHANGE",Táblázat3[[#This Row],[Symbol]])*1</f>
        <v>#VALUE!</v>
      </c>
      <c r="E82" s="3" t="e">
        <f>SUBSTITUTE(SUBSTITUTE(RTD("tos.rtd", , "VOLUME", B82),",",""),".","")*1</f>
        <v>#VALUE!</v>
      </c>
      <c r="F82" s="3" t="e">
        <f>SUBSTITUTE(SUBSTITUTE(RTD("tos.rtd", , "MARKET_CAP", B82),"M",""),",","")*1</f>
        <v>#VALUE!</v>
      </c>
      <c r="G82" s="5" t="e">
        <f>SUBSTITUTE(SUBSTITUTE(RTD("tos.rtd", , "YIELD", $B82),"M",""),",","")*1</f>
        <v>#VALUE!</v>
      </c>
      <c r="I82" s="6" t="str">
        <f t="shared" si="5"/>
        <v/>
      </c>
      <c r="J82" s="6" t="e">
        <f>RTD("tos.rtd", , "52HIGH", B82)*1</f>
        <v>#VALUE!</v>
      </c>
      <c r="K82" s="6" t="e">
        <f>RTD("tos.rtd", , "52LOW", $B82)*1</f>
        <v>#VALUE!</v>
      </c>
      <c r="M82" s="5" t="str">
        <f t="shared" si="6"/>
        <v/>
      </c>
      <c r="N82" s="1" t="e">
        <f t="shared" si="7"/>
        <v>#VALUE!</v>
      </c>
      <c r="O82" s="1" t="e">
        <f t="shared" si="8"/>
        <v>#VALUE!</v>
      </c>
      <c r="P82" s="1" t="str">
        <f t="shared" si="9"/>
        <v/>
      </c>
      <c r="Q82" s="6">
        <v>3.78</v>
      </c>
      <c r="R82" s="7">
        <v>0.92</v>
      </c>
      <c r="T82" s="1" t="e">
        <f>+VLOOKUP(Táblázat3[[#This Row],[Symbol]],'[1]Table 1'!$B:$I,8,FALSE)</f>
        <v>#N/A</v>
      </c>
      <c r="U82" s="61" t="e">
        <f>+VLOOKUP(Táblázat3[[#This Row],[Symbol]],'[1]Table 1'!$B:$F,5,FALSE)</f>
        <v>#N/A</v>
      </c>
    </row>
    <row r="83" spans="1:21" x14ac:dyDescent="0.25">
      <c r="A83" t="s">
        <v>35</v>
      </c>
      <c r="B83" t="s">
        <v>104</v>
      </c>
      <c r="C83" s="4">
        <f>RTD("tos.rtd", , "LAST", B83)*1</f>
        <v>18.600000000000001</v>
      </c>
      <c r="D83" s="5">
        <f>+RTD("tos.rtd", , "PERCENT_CHANGE",Táblázat3[[#This Row],[Symbol]])*1</f>
        <v>3.2000000000000002E-3</v>
      </c>
      <c r="E83" s="3">
        <f>SUBSTITUTE(SUBSTITUTE(RTD("tos.rtd", , "VOLUME", B83),",",""),".","")*1</f>
        <v>339203</v>
      </c>
      <c r="F83" s="3">
        <f>SUBSTITUTE(SUBSTITUTE(RTD("tos.rtd", , "MARKET_CAP", B83),"M",""),",","")*1</f>
        <v>249</v>
      </c>
      <c r="G83" s="5">
        <f>SUBSTITUTE(SUBSTITUTE(RTD("tos.rtd", , "YIELD", $B83),"M",""),",","")*1</f>
        <v>8.0600000000000005E-2</v>
      </c>
      <c r="H83">
        <v>2.6</v>
      </c>
      <c r="I83" s="6">
        <f t="shared" si="5"/>
        <v>7.1538461538461542</v>
      </c>
      <c r="J83" s="6">
        <f>RTD("tos.rtd", , "52HIGH", B83)*1</f>
        <v>20</v>
      </c>
      <c r="K83" s="6">
        <f>RTD("tos.rtd", , "52LOW", $B83)*1</f>
        <v>11.78</v>
      </c>
      <c r="L83" s="5">
        <v>8.6199999999999999E-2</v>
      </c>
      <c r="M83" s="5">
        <f t="shared" si="6"/>
        <v>-6.4965197215777204E-2</v>
      </c>
      <c r="N83" s="1">
        <f t="shared" si="7"/>
        <v>7.5268817204301008E-2</v>
      </c>
      <c r="O83" s="1">
        <f t="shared" si="8"/>
        <v>-0.3666666666666667</v>
      </c>
      <c r="P83" s="1">
        <f t="shared" si="9"/>
        <v>0.57660000000000011</v>
      </c>
      <c r="Q83" s="6">
        <v>8.07</v>
      </c>
      <c r="R83" s="7">
        <v>0.25</v>
      </c>
      <c r="T83" s="1" t="str">
        <f>+VLOOKUP(Táblázat3[[#This Row],[Symbol]],'[1]Table 1'!$B:$I,8,FALSE)</f>
        <v>Micro Cap</v>
      </c>
      <c r="U83" s="61">
        <f>+VLOOKUP(Táblázat3[[#This Row],[Symbol]],'[1]Table 1'!$B:$F,5,FALSE)</f>
        <v>-1.38E-2</v>
      </c>
    </row>
    <row r="84" spans="1:21" x14ac:dyDescent="0.25">
      <c r="A84" t="s">
        <v>35</v>
      </c>
      <c r="B84" t="s">
        <v>152</v>
      </c>
      <c r="C84" s="4">
        <f>RTD("tos.rtd", , "LAST", B84)*1</f>
        <v>14.01</v>
      </c>
      <c r="D84" s="5">
        <f>+RTD("tos.rtd", , "PERCENT_CHANGE",Táblázat3[[#This Row],[Symbol]])*1</f>
        <v>6.9999999999999999E-4</v>
      </c>
      <c r="E84" s="3">
        <f>SUBSTITUTE(SUBSTITUTE(RTD("tos.rtd", , "VOLUME", B84),",",""),".","")*1</f>
        <v>19174</v>
      </c>
      <c r="F84" s="3">
        <f>SUBSTITUTE(SUBSTITUTE(RTD("tos.rtd", , "MARKET_CAP", B84),"M",""),",","")*1</f>
        <v>902</v>
      </c>
      <c r="G84" s="5">
        <f>SUBSTITUTE(SUBSTITUTE(RTD("tos.rtd", , "YIELD", $B84),"M",""),",","")*1</f>
        <v>5.4199999999999998E-2</v>
      </c>
      <c r="H84">
        <v>1.55</v>
      </c>
      <c r="I84" s="6">
        <f t="shared" si="5"/>
        <v>9.0387096774193552</v>
      </c>
      <c r="J84" s="6">
        <f>RTD("tos.rtd", , "52HIGH", B84)*1</f>
        <v>14.27</v>
      </c>
      <c r="K84" s="6">
        <f>RTD("tos.rtd", , "52LOW", $B84)*1</f>
        <v>11</v>
      </c>
      <c r="L84" s="5">
        <v>5.4699999999999999E-2</v>
      </c>
      <c r="M84" s="5">
        <f t="shared" si="6"/>
        <v>-9.1407678244972423E-3</v>
      </c>
      <c r="N84" s="1">
        <f t="shared" si="7"/>
        <v>1.8558172733761591E-2</v>
      </c>
      <c r="O84" s="1">
        <f t="shared" si="8"/>
        <v>-0.21484653818700927</v>
      </c>
      <c r="P84" s="1">
        <f t="shared" si="9"/>
        <v>0.48989806451612899</v>
      </c>
      <c r="Q84" s="6">
        <v>3.31</v>
      </c>
      <c r="R84" s="7">
        <v>3.8</v>
      </c>
      <c r="T84" s="1" t="e">
        <f>+VLOOKUP(Táblázat3[[#This Row],[Symbol]],'[1]Table 1'!$B:$I,8,FALSE)</f>
        <v>#N/A</v>
      </c>
      <c r="U84" s="61" t="e">
        <f>+VLOOKUP(Táblázat3[[#This Row],[Symbol]],'[1]Table 1'!$B:$F,5,FALSE)</f>
        <v>#N/A</v>
      </c>
    </row>
    <row r="85" spans="1:21" x14ac:dyDescent="0.25">
      <c r="A85" t="s">
        <v>35</v>
      </c>
      <c r="B85" t="s">
        <v>156</v>
      </c>
      <c r="C85" s="4">
        <f>RTD("tos.rtd", , "LAST", B85)*1</f>
        <v>70.97</v>
      </c>
      <c r="D85" s="5">
        <f>+RTD("tos.rtd", , "PERCENT_CHANGE",Táblázat3[[#This Row],[Symbol]])*1</f>
        <v>-3.85E-2</v>
      </c>
      <c r="E85" s="3">
        <f>SUBSTITUTE(SUBSTITUTE(RTD("tos.rtd", , "VOLUME", B85),",",""),".","")*1</f>
        <v>98442</v>
      </c>
      <c r="F85" s="3">
        <f>SUBSTITUTE(SUBSTITUTE(RTD("tos.rtd", , "MARKET_CAP", B85),"M",""),",","")*1</f>
        <v>841</v>
      </c>
      <c r="G85" s="5">
        <f>SUBSTITUTE(SUBSTITUTE(RTD("tos.rtd", , "YIELD", $B85),"M",""),",","")*1</f>
        <v>5.6399999999999999E-2</v>
      </c>
      <c r="H85">
        <v>1.76</v>
      </c>
      <c r="I85" s="6">
        <f t="shared" ref="I85:I116" si="10">+IF(ISERROR(C85/H85)=TRUE,"",C85/H85)</f>
        <v>40.323863636363633</v>
      </c>
      <c r="J85" s="6">
        <f>RTD("tos.rtd", , "52HIGH", B85)*1</f>
        <v>139.53</v>
      </c>
      <c r="K85" s="6">
        <f>RTD("tos.rtd", , "52LOW", $B85)*1</f>
        <v>42.55</v>
      </c>
      <c r="M85" s="5" t="str">
        <f t="shared" ref="M85:M116" si="11">+IF(ISERROR(G85/L85-1)=TRUE,"",G85/L85-1)</f>
        <v/>
      </c>
      <c r="N85" s="1">
        <f t="shared" ref="N85:N116" si="12">+J85/C85-1</f>
        <v>0.96604198957305898</v>
      </c>
      <c r="O85" s="1">
        <f t="shared" ref="O85:O116" si="13">+K85/C85-1</f>
        <v>-0.40045089474425821</v>
      </c>
      <c r="P85" s="1">
        <f t="shared" ref="P85:P116" si="14">+IF(ISERROR(G85*C85/H85)=TRUE,"",G85*C85/H85)</f>
        <v>2.274265909090909</v>
      </c>
      <c r="Q85" s="6">
        <v>5.04</v>
      </c>
      <c r="R85" s="7">
        <v>2.5299999999999998</v>
      </c>
      <c r="T85" s="1" t="str">
        <f>+VLOOKUP(Táblázat3[[#This Row],[Symbol]],'[1]Table 1'!$B:$I,8,FALSE)</f>
        <v>Small Cap</v>
      </c>
      <c r="U85" s="61">
        <f>+VLOOKUP(Táblázat3[[#This Row],[Symbol]],'[1]Table 1'!$B:$F,5,FALSE)</f>
        <v>1.1867000000000001</v>
      </c>
    </row>
    <row r="86" spans="1:21" x14ac:dyDescent="0.25">
      <c r="A86" t="s">
        <v>35</v>
      </c>
      <c r="B86" t="s">
        <v>161</v>
      </c>
      <c r="C86" s="4">
        <f>RTD("tos.rtd", , "LAST", B86)*1</f>
        <v>9.3820999999999994</v>
      </c>
      <c r="D86" s="5">
        <f>+RTD("tos.rtd", , "PERCENT_CHANGE",Táblázat3[[#This Row],[Symbol]])*1</f>
        <v>1.8599999999999998E-2</v>
      </c>
      <c r="E86" s="3">
        <f>SUBSTITUTE(SUBSTITUTE(RTD("tos.rtd", , "VOLUME", B86),",",""),".","")*1</f>
        <v>10057</v>
      </c>
      <c r="F86" s="3">
        <f>SUBSTITUTE(SUBSTITUTE(RTD("tos.rtd", , "MARKET_CAP", B86),"M",""),",","")*1</f>
        <v>1284</v>
      </c>
      <c r="G86" s="5">
        <f>SUBSTITUTE(SUBSTITUTE(RTD("tos.rtd", , "YIELD", $B86),"M",""),",","")*1</f>
        <v>5.7599999999999998E-2</v>
      </c>
      <c r="H86">
        <v>0.43</v>
      </c>
      <c r="I86" s="6">
        <f t="shared" si="10"/>
        <v>21.818837209302323</v>
      </c>
      <c r="J86" s="6">
        <f>RTD("tos.rtd", , "52HIGH", B86)*1</f>
        <v>10.068099999999999</v>
      </c>
      <c r="K86" s="6">
        <f>RTD("tos.rtd", , "52LOW", $B86)*1</f>
        <v>6.7329999999999997</v>
      </c>
      <c r="L86" s="5">
        <v>7.6600000000000001E-2</v>
      </c>
      <c r="M86" s="5">
        <f t="shared" si="11"/>
        <v>-0.24804177545691908</v>
      </c>
      <c r="N86" s="1">
        <f t="shared" si="12"/>
        <v>7.3117958665970262E-2</v>
      </c>
      <c r="O86" s="1">
        <f t="shared" si="13"/>
        <v>-0.28235682842860343</v>
      </c>
      <c r="P86" s="1">
        <f t="shared" si="14"/>
        <v>1.2567650232558139</v>
      </c>
      <c r="Q86" s="6">
        <v>-6.42</v>
      </c>
      <c r="T86" s="1" t="e">
        <f>+VLOOKUP(Táblázat3[[#This Row],[Symbol]],'[1]Table 1'!$B:$I,8,FALSE)</f>
        <v>#N/A</v>
      </c>
      <c r="U86" s="61" t="e">
        <f>+VLOOKUP(Táblázat3[[#This Row],[Symbol]],'[1]Table 1'!$B:$F,5,FALSE)</f>
        <v>#N/A</v>
      </c>
    </row>
    <row r="87" spans="1:21" x14ac:dyDescent="0.25">
      <c r="A87" t="s">
        <v>35</v>
      </c>
      <c r="B87" t="s">
        <v>165</v>
      </c>
      <c r="C87" s="4">
        <f>RTD("tos.rtd", , "LAST", B87)*1</f>
        <v>10.06348</v>
      </c>
      <c r="D87" s="5">
        <f>+RTD("tos.rtd", , "PERCENT_CHANGE",Táblázat3[[#This Row],[Symbol]])*1</f>
        <v>8.0000000000000004E-4</v>
      </c>
      <c r="E87" s="3">
        <f>SUBSTITUTE(SUBSTITUTE(RTD("tos.rtd", , "VOLUME", B87),",",""),".","")*1</f>
        <v>13076</v>
      </c>
      <c r="F87" s="3">
        <f>SUBSTITUTE(SUBSTITUTE(RTD("tos.rtd", , "MARKET_CAP", B87),"M",""),",","")*1</f>
        <v>1348</v>
      </c>
      <c r="G87" s="5">
        <f>SUBSTITUTE(SUBSTITUTE(RTD("tos.rtd", , "YIELD", $B87),"M",""),",","")*1</f>
        <v>6.9599999999999995E-2</v>
      </c>
      <c r="H87">
        <v>1.1399999999999999</v>
      </c>
      <c r="I87" s="6">
        <f t="shared" si="10"/>
        <v>8.8276140350877199</v>
      </c>
      <c r="J87" s="6">
        <f>RTD("tos.rtd", , "52HIGH", B87)*1</f>
        <v>10.543100000000001</v>
      </c>
      <c r="K87" s="6">
        <f>RTD("tos.rtd", , "52LOW", $B87)*1</f>
        <v>6.9443999999999999</v>
      </c>
      <c r="L87" s="5">
        <v>7.7499999999999999E-2</v>
      </c>
      <c r="M87" s="5">
        <f t="shared" si="11"/>
        <v>-0.10193548387096785</v>
      </c>
      <c r="N87" s="1">
        <f t="shared" si="12"/>
        <v>4.7659457762126101E-2</v>
      </c>
      <c r="O87" s="1">
        <f t="shared" si="13"/>
        <v>-0.3099404977204705</v>
      </c>
      <c r="P87" s="1">
        <f t="shared" si="14"/>
        <v>0.61440193684210531</v>
      </c>
      <c r="Q87" s="6">
        <v>2.36</v>
      </c>
      <c r="R87" s="7">
        <v>2.57</v>
      </c>
      <c r="T87" s="1" t="e">
        <f>+VLOOKUP(Táblázat3[[#This Row],[Symbol]],'[1]Table 1'!$B:$I,8,FALSE)</f>
        <v>#N/A</v>
      </c>
      <c r="U87" s="61" t="e">
        <f>+VLOOKUP(Táblázat3[[#This Row],[Symbol]],'[1]Table 1'!$B:$F,5,FALSE)</f>
        <v>#N/A</v>
      </c>
    </row>
    <row r="88" spans="1:21" x14ac:dyDescent="0.25">
      <c r="A88" t="s">
        <v>35</v>
      </c>
      <c r="B88" t="s">
        <v>173</v>
      </c>
      <c r="C88" s="4">
        <f>RTD("tos.rtd", , "LAST", B88)*1</f>
        <v>21.32</v>
      </c>
      <c r="D88" s="5">
        <f>+RTD("tos.rtd", , "PERCENT_CHANGE",Táblázat3[[#This Row],[Symbol]])*1</f>
        <v>8.0000000000000002E-3</v>
      </c>
      <c r="E88" s="3">
        <f>SUBSTITUTE(SUBSTITUTE(RTD("tos.rtd", , "VOLUME", B88),",",""),".","")*1</f>
        <v>2394899</v>
      </c>
      <c r="F88" s="3">
        <f>SUBSTITUTE(SUBSTITUTE(RTD("tos.rtd", , "MARKET_CAP", B88),"M",""),",","")*1</f>
        <v>1390</v>
      </c>
      <c r="G88" s="5">
        <f>SUBSTITUTE(SUBSTITUTE(RTD("tos.rtd", , "YIELD", $B88),"M",""),",","")*1</f>
        <v>6.1899999999999997E-2</v>
      </c>
      <c r="H88">
        <v>1.62</v>
      </c>
      <c r="I88" s="6">
        <f t="shared" si="10"/>
        <v>13.160493827160494</v>
      </c>
      <c r="J88" s="6">
        <f>RTD("tos.rtd", , "52HIGH", B88)*1</f>
        <v>23.16</v>
      </c>
      <c r="K88" s="6">
        <f>RTD("tos.rtd", , "52LOW", $B88)*1</f>
        <v>18.03</v>
      </c>
      <c r="L88" s="5">
        <v>4.5699999999999998E-2</v>
      </c>
      <c r="M88" s="5">
        <f t="shared" si="11"/>
        <v>0.35448577680525162</v>
      </c>
      <c r="N88" s="1">
        <f t="shared" si="12"/>
        <v>8.6303939962476539E-2</v>
      </c>
      <c r="O88" s="1">
        <f t="shared" si="13"/>
        <v>-0.15431519699812379</v>
      </c>
      <c r="P88" s="1">
        <f t="shared" si="14"/>
        <v>0.81463456790123445</v>
      </c>
      <c r="Q88" s="6">
        <v>7.88</v>
      </c>
      <c r="R88" s="7">
        <v>1.93</v>
      </c>
      <c r="T88" s="1" t="str">
        <f>+VLOOKUP(Táblázat3[[#This Row],[Symbol]],'[1]Table 1'!$B:$I,8,FALSE)</f>
        <v>Small Cap</v>
      </c>
      <c r="U88" s="61">
        <f>+VLOOKUP(Táblázat3[[#This Row],[Symbol]],'[1]Table 1'!$B:$F,5,FALSE)</f>
        <v>-0.26719999999999999</v>
      </c>
    </row>
    <row r="89" spans="1:21" x14ac:dyDescent="0.25">
      <c r="A89" t="s">
        <v>35</v>
      </c>
      <c r="B89" t="s">
        <v>177</v>
      </c>
      <c r="C89" s="4">
        <f>RTD("tos.rtd", , "LAST", B89)*1</f>
        <v>14.69</v>
      </c>
      <c r="D89" s="5">
        <f>+RTD("tos.rtd", , "PERCENT_CHANGE",Táblázat3[[#This Row],[Symbol]])*1</f>
        <v>6.1999999999999998E-3</v>
      </c>
      <c r="E89" s="3">
        <f>SUBSTITUTE(SUBSTITUTE(RTD("tos.rtd", , "VOLUME", B89),",",""),".","")*1</f>
        <v>801539</v>
      </c>
      <c r="F89" s="3">
        <f>SUBSTITUTE(SUBSTITUTE(RTD("tos.rtd", , "MARKET_CAP", B89),"M",""),",","")*1</f>
        <v>1425</v>
      </c>
      <c r="G89" s="5">
        <f>SUBSTITUTE(SUBSTITUTE(RTD("tos.rtd", , "YIELD", $B89),"M",""),",","")*1</f>
        <v>4.6300000000000001E-2</v>
      </c>
      <c r="H89">
        <v>0.68</v>
      </c>
      <c r="I89" s="6">
        <f t="shared" si="10"/>
        <v>21.602941176470587</v>
      </c>
      <c r="J89" s="6">
        <f>RTD("tos.rtd", , "52HIGH", B89)*1</f>
        <v>15.5</v>
      </c>
      <c r="K89" s="6">
        <f>RTD("tos.rtd", , "52LOW", $B89)*1</f>
        <v>11.88</v>
      </c>
      <c r="L89" s="5">
        <v>5.8500000000000003E-2</v>
      </c>
      <c r="M89" s="5">
        <f t="shared" si="11"/>
        <v>-0.20854700854700858</v>
      </c>
      <c r="N89" s="1">
        <f t="shared" si="12"/>
        <v>5.5139550714772056E-2</v>
      </c>
      <c r="O89" s="1">
        <f t="shared" si="13"/>
        <v>-0.19128658951667799</v>
      </c>
      <c r="P89" s="1">
        <f t="shared" si="14"/>
        <v>1.0002161764705881</v>
      </c>
      <c r="Q89" s="6">
        <v>9.44</v>
      </c>
      <c r="R89" s="7">
        <v>2.0299999999999998</v>
      </c>
      <c r="S89" s="2" t="s">
        <v>287</v>
      </c>
      <c r="T89" s="1" t="str">
        <f>+VLOOKUP(Táblázat3[[#This Row],[Symbol]],'[1]Table 1'!$B:$I,8,FALSE)</f>
        <v>Small Cap</v>
      </c>
      <c r="U89" s="61">
        <f>+VLOOKUP(Táblázat3[[#This Row],[Symbol]],'[1]Table 1'!$B:$F,5,FALSE)</f>
        <v>-8.2000000000000003E-2</v>
      </c>
    </row>
    <row r="90" spans="1:21" x14ac:dyDescent="0.25">
      <c r="A90" t="s">
        <v>35</v>
      </c>
      <c r="B90" t="s">
        <v>186</v>
      </c>
      <c r="C90" s="4">
        <f>RTD("tos.rtd", , "LAST", B90)*1</f>
        <v>32.42</v>
      </c>
      <c r="D90" s="5">
        <f>+RTD("tos.rtd", , "PERCENT_CHANGE",Táblázat3[[#This Row],[Symbol]])*1</f>
        <v>8.6999999999999994E-3</v>
      </c>
      <c r="E90" s="3">
        <f>SUBSTITUTE(SUBSTITUTE(RTD("tos.rtd", , "VOLUME", B90),",",""),".","")*1</f>
        <v>811443</v>
      </c>
      <c r="F90" s="3">
        <f>SUBSTITUTE(SUBSTITUTE(RTD("tos.rtd", , "MARKET_CAP", B90),"M",""),",","")*1</f>
        <v>2130</v>
      </c>
      <c r="G90" s="5">
        <f>SUBSTITUTE(SUBSTITUTE(RTD("tos.rtd", , "YIELD", $B90),"M",""),",","")*1</f>
        <v>4.1300000000000003E-2</v>
      </c>
      <c r="H90">
        <v>1.07</v>
      </c>
      <c r="I90" s="6">
        <f t="shared" si="10"/>
        <v>30.299065420560748</v>
      </c>
      <c r="J90" s="6">
        <f>RTD("tos.rtd", , "52HIGH", B90)*1</f>
        <v>32.61</v>
      </c>
      <c r="K90" s="6">
        <f>RTD("tos.rtd", , "52LOW", $B90)*1</f>
        <v>18.824999999999999</v>
      </c>
      <c r="L90" s="5">
        <v>5.67E-2</v>
      </c>
      <c r="M90" s="5">
        <f t="shared" si="11"/>
        <v>-0.27160493827160492</v>
      </c>
      <c r="N90" s="1">
        <f t="shared" si="12"/>
        <v>5.8605798889572736E-3</v>
      </c>
      <c r="O90" s="1">
        <f t="shared" si="13"/>
        <v>-0.4193399136335596</v>
      </c>
      <c r="P90" s="1">
        <f t="shared" si="14"/>
        <v>1.2513514018691589</v>
      </c>
      <c r="T90" s="1" t="e">
        <f>+VLOOKUP(Táblázat3[[#This Row],[Symbol]],'[1]Table 1'!$B:$I,8,FALSE)</f>
        <v>#N/A</v>
      </c>
      <c r="U90" s="61" t="e">
        <f>+VLOOKUP(Táblázat3[[#This Row],[Symbol]],'[1]Table 1'!$B:$F,5,FALSE)</f>
        <v>#N/A</v>
      </c>
    </row>
    <row r="91" spans="1:21" x14ac:dyDescent="0.25">
      <c r="A91" t="s">
        <v>35</v>
      </c>
      <c r="B91" t="s">
        <v>201</v>
      </c>
      <c r="C91" s="4">
        <f>RTD("tos.rtd", , "LAST", B91)*1</f>
        <v>50.86</v>
      </c>
      <c r="D91" s="5">
        <f>+RTD("tos.rtd", , "PERCENT_CHANGE",Táblázat3[[#This Row],[Symbol]])*1</f>
        <v>-1E-3</v>
      </c>
      <c r="E91" s="3">
        <f>SUBSTITUTE(SUBSTITUTE(RTD("tos.rtd", , "VOLUME", B91),",",""),".","")*1</f>
        <v>11822</v>
      </c>
      <c r="F91" s="3">
        <f>SUBSTITUTE(SUBSTITUTE(RTD("tos.rtd", , "MARKET_CAP", B91),"M",""),",","")*1</f>
        <v>2749</v>
      </c>
      <c r="G91" s="5">
        <f>SUBSTITUTE(SUBSTITUTE(RTD("tos.rtd", , "YIELD", $B91),"M",""),",","")*1</f>
        <v>5.7099999999999998E-2</v>
      </c>
      <c r="I91" s="6" t="str">
        <f t="shared" si="10"/>
        <v/>
      </c>
      <c r="J91" s="6">
        <f>RTD("tos.rtd", , "52HIGH", B91)*1</f>
        <v>52.5</v>
      </c>
      <c r="K91" s="6">
        <f>RTD("tos.rtd", , "52LOW", $B91)*1</f>
        <v>36.43</v>
      </c>
      <c r="M91" s="5" t="str">
        <f t="shared" si="11"/>
        <v/>
      </c>
      <c r="N91" s="1">
        <f t="shared" si="12"/>
        <v>3.2245379473063274E-2</v>
      </c>
      <c r="O91" s="1">
        <f t="shared" si="13"/>
        <v>-0.28372001572945338</v>
      </c>
      <c r="P91" s="1" t="str">
        <f t="shared" si="14"/>
        <v/>
      </c>
      <c r="T91" s="1" t="e">
        <f>+VLOOKUP(Táblázat3[[#This Row],[Symbol]],'[1]Table 1'!$B:$I,8,FALSE)</f>
        <v>#N/A</v>
      </c>
      <c r="U91" s="61" t="e">
        <f>+VLOOKUP(Táblázat3[[#This Row],[Symbol]],'[1]Table 1'!$B:$F,5,FALSE)</f>
        <v>#N/A</v>
      </c>
    </row>
    <row r="92" spans="1:21" x14ac:dyDescent="0.25">
      <c r="A92" t="s">
        <v>35</v>
      </c>
      <c r="B92" t="s">
        <v>87</v>
      </c>
      <c r="C92" s="4">
        <f>RTD("tos.rtd", , "LAST", B92)*1</f>
        <v>53.22</v>
      </c>
      <c r="D92" s="5">
        <f>+RTD("tos.rtd", , "PERCENT_CHANGE",Táblázat3[[#This Row],[Symbol]])*1</f>
        <v>7.4000000000000003E-3</v>
      </c>
      <c r="E92" s="3">
        <f>SUBSTITUTE(SUBSTITUTE(RTD("tos.rtd", , "VOLUME", B92),",",""),".","")*1</f>
        <v>774482</v>
      </c>
      <c r="F92" s="3">
        <f>SUBSTITUTE(SUBSTITUTE(RTD("tos.rtd", , "MARKET_CAP", B92),"M",""),",","")*1</f>
        <v>3566</v>
      </c>
      <c r="G92" s="5">
        <f>SUBSTITUTE(SUBSTITUTE(RTD("tos.rtd", , "YIELD", $B92),"M",""),",","")*1</f>
        <v>2.0299999999999999E-2</v>
      </c>
      <c r="H92">
        <v>1.59</v>
      </c>
      <c r="I92" s="6">
        <f t="shared" si="10"/>
        <v>33.471698113207545</v>
      </c>
      <c r="J92" s="6">
        <f>RTD("tos.rtd", , "52HIGH", B92)*1</f>
        <v>58.204999999999998</v>
      </c>
      <c r="K92" s="6">
        <f>RTD("tos.rtd", , "52LOW", $B92)*1</f>
        <v>33.520000000000003</v>
      </c>
      <c r="L92" s="5">
        <v>2.6800000000000001E-2</v>
      </c>
      <c r="M92" s="5">
        <f t="shared" si="11"/>
        <v>-0.24253731343283591</v>
      </c>
      <c r="N92" s="1">
        <f t="shared" si="12"/>
        <v>9.3667794062382459E-2</v>
      </c>
      <c r="O92" s="1">
        <f t="shared" si="13"/>
        <v>-0.37016159338594501</v>
      </c>
      <c r="P92" s="1">
        <f t="shared" si="14"/>
        <v>0.67947547169811318</v>
      </c>
      <c r="Q92" s="6">
        <v>4.41</v>
      </c>
      <c r="R92" s="7">
        <v>3.36</v>
      </c>
      <c r="S92" s="2" t="s">
        <v>273</v>
      </c>
      <c r="T92" s="1" t="str">
        <f>+VLOOKUP(Táblázat3[[#This Row],[Symbol]],'[1]Table 1'!$B:$I,8,FALSE)</f>
        <v>Mid Cap</v>
      </c>
      <c r="U92" s="61">
        <f>+VLOOKUP(Táblázat3[[#This Row],[Symbol]],'[1]Table 1'!$B:$F,5,FALSE)</f>
        <v>0.29709999999999998</v>
      </c>
    </row>
    <row r="93" spans="1:21" x14ac:dyDescent="0.25">
      <c r="A93" t="s">
        <v>35</v>
      </c>
      <c r="B93" t="s">
        <v>85</v>
      </c>
      <c r="C93" s="4">
        <f>RTD("tos.rtd", , "LAST", B93)*1</f>
        <v>31.4</v>
      </c>
      <c r="D93" s="5">
        <f>+RTD("tos.rtd", , "PERCENT_CHANGE",Táblázat3[[#This Row],[Symbol]])*1</f>
        <v>6.4000000000000003E-3</v>
      </c>
      <c r="E93" s="3">
        <f>SUBSTITUTE(SUBSTITUTE(RTD("tos.rtd", , "VOLUME", B93),",",""),".","")*1</f>
        <v>4618928</v>
      </c>
      <c r="F93" s="3">
        <f>SUBSTITUTE(SUBSTITUTE(RTD("tos.rtd", , "MARKET_CAP", B93),"M",""),",","")*1</f>
        <v>4175</v>
      </c>
      <c r="G93" s="5">
        <f>SUBSTITUTE(SUBSTITUTE(RTD("tos.rtd", , "YIELD", $B93),"M",""),",","")*1</f>
        <v>4.5499999999999999E-2</v>
      </c>
      <c r="H93">
        <v>2.25</v>
      </c>
      <c r="I93" s="6">
        <f t="shared" si="10"/>
        <v>13.955555555555556</v>
      </c>
      <c r="J93" s="6">
        <f>RTD("tos.rtd", , "52HIGH", B93)*1</f>
        <v>31.66</v>
      </c>
      <c r="K93" s="6">
        <f>RTD("tos.rtd", , "52LOW", $B93)*1</f>
        <v>23.2441</v>
      </c>
      <c r="L93" s="5">
        <v>5.4800000000000001E-2</v>
      </c>
      <c r="M93" s="5">
        <f t="shared" si="11"/>
        <v>-0.16970802919708039</v>
      </c>
      <c r="N93" s="1">
        <f t="shared" si="12"/>
        <v>8.2802547770701729E-3</v>
      </c>
      <c r="O93" s="1">
        <f t="shared" si="13"/>
        <v>-0.2597420382165605</v>
      </c>
      <c r="P93" s="1">
        <f t="shared" si="14"/>
        <v>0.63497777777777775</v>
      </c>
      <c r="Q93" s="6">
        <v>4.6900000000000004</v>
      </c>
      <c r="R93" s="7">
        <v>2.17</v>
      </c>
      <c r="T93" s="1" t="str">
        <f>+VLOOKUP(Táblázat3[[#This Row],[Symbol]],'[1]Table 1'!$B:$I,8,FALSE)</f>
        <v>Mid Cap</v>
      </c>
      <c r="U93" s="61">
        <f>+VLOOKUP(Táblázat3[[#This Row],[Symbol]],'[1]Table 1'!$B:$F,5,FALSE)</f>
        <v>4.5499999999999999E-2</v>
      </c>
    </row>
    <row r="94" spans="1:21" x14ac:dyDescent="0.25">
      <c r="A94" t="s">
        <v>35</v>
      </c>
      <c r="B94" t="s">
        <v>79</v>
      </c>
      <c r="C94" s="4">
        <f>RTD("tos.rtd", , "LAST", B94)*1</f>
        <v>45.09</v>
      </c>
      <c r="D94" s="5">
        <f>+RTD("tos.rtd", , "PERCENT_CHANGE",Táblázat3[[#This Row],[Symbol]])*1</f>
        <v>4.1999999999999997E-3</v>
      </c>
      <c r="E94" s="3">
        <f>SUBSTITUTE(SUBSTITUTE(RTD("tos.rtd", , "VOLUME", B94),",",""),".","")*1</f>
        <v>980692</v>
      </c>
      <c r="F94" s="3">
        <f>SUBSTITUTE(SUBSTITUTE(RTD("tos.rtd", , "MARKET_CAP", B94),"M",""),",","")*1</f>
        <v>5001</v>
      </c>
      <c r="G94" s="5">
        <f>SUBSTITUTE(SUBSTITUTE(RTD("tos.rtd", , "YIELD", $B94),"M",""),",","")*1</f>
        <v>1.6400000000000001E-2</v>
      </c>
      <c r="H94">
        <v>1.34</v>
      </c>
      <c r="I94" s="6">
        <f t="shared" si="10"/>
        <v>33.649253731343286</v>
      </c>
      <c r="J94" s="6">
        <f>RTD("tos.rtd", , "52HIGH", B94)*1</f>
        <v>48.8</v>
      </c>
      <c r="K94" s="6">
        <f>RTD("tos.rtd", , "52LOW", $B94)*1</f>
        <v>28.17</v>
      </c>
      <c r="L94" s="5">
        <v>2.1499999999999998E-2</v>
      </c>
      <c r="M94" s="5">
        <f t="shared" si="11"/>
        <v>-0.23720930232558124</v>
      </c>
      <c r="N94" s="1">
        <f t="shared" si="12"/>
        <v>8.2279884675094062E-2</v>
      </c>
      <c r="O94" s="1">
        <f t="shared" si="13"/>
        <v>-0.37524950099800403</v>
      </c>
      <c r="P94" s="1">
        <f t="shared" si="14"/>
        <v>0.5518477611940299</v>
      </c>
      <c r="Q94" s="6">
        <v>4.05</v>
      </c>
      <c r="R94" s="7">
        <v>2.79</v>
      </c>
      <c r="T94" s="1" t="str">
        <f>+VLOOKUP(Táblázat3[[#This Row],[Symbol]],'[1]Table 1'!$B:$I,8,FALSE)</f>
        <v>Mid Cap</v>
      </c>
      <c r="U94" s="61">
        <f>+VLOOKUP(Táblázat3[[#This Row],[Symbol]],'[1]Table 1'!$B:$F,5,FALSE)</f>
        <v>0.37530000000000002</v>
      </c>
    </row>
    <row r="95" spans="1:21" x14ac:dyDescent="0.25">
      <c r="A95" t="s">
        <v>35</v>
      </c>
      <c r="B95" t="s">
        <v>58</v>
      </c>
      <c r="C95" s="4">
        <f>RTD("tos.rtd", , "LAST", B95)*1</f>
        <v>133.21</v>
      </c>
      <c r="D95" s="5">
        <f>+RTD("tos.rtd", , "PERCENT_CHANGE",Táblázat3[[#This Row],[Symbol]])*1</f>
        <v>1.11E-2</v>
      </c>
      <c r="E95" s="3">
        <f>SUBSTITUTE(SUBSTITUTE(RTD("tos.rtd", , "VOLUME", B95),",",""),".","")*1</f>
        <v>691503</v>
      </c>
      <c r="F95" s="3">
        <f>SUBSTITUTE(SUBSTITUTE(RTD("tos.rtd", , "MARKET_CAP", B95),"M",""),",","")*1</f>
        <v>5117</v>
      </c>
      <c r="G95" s="5">
        <f>SUBSTITUTE(SUBSTITUTE(RTD("tos.rtd", , "YIELD", $B95),"M",""),",","")*1</f>
        <v>2.2499999999999999E-2</v>
      </c>
      <c r="H95">
        <v>5.2</v>
      </c>
      <c r="I95" s="6">
        <f t="shared" si="10"/>
        <v>25.617307692307694</v>
      </c>
      <c r="J95" s="6">
        <f>RTD("tos.rtd", , "52HIGH", B95)*1</f>
        <v>138.15</v>
      </c>
      <c r="K95" s="6">
        <f>RTD("tos.rtd", , "52LOW", $B95)*1</f>
        <v>87.69</v>
      </c>
      <c r="L95" s="5">
        <v>3.7900000000000003E-2</v>
      </c>
      <c r="M95" s="5">
        <f t="shared" si="11"/>
        <v>-0.40633245382585759</v>
      </c>
      <c r="N95" s="1">
        <f t="shared" si="12"/>
        <v>3.7084302980256778E-2</v>
      </c>
      <c r="O95" s="1">
        <f t="shared" si="13"/>
        <v>-0.34171608738082737</v>
      </c>
      <c r="P95" s="1">
        <f t="shared" si="14"/>
        <v>0.57638942307692309</v>
      </c>
      <c r="Q95" s="6">
        <v>4.6399999999999997</v>
      </c>
      <c r="R95" s="7">
        <v>3.28</v>
      </c>
      <c r="S95" s="2" t="s">
        <v>276</v>
      </c>
      <c r="T95" s="1" t="str">
        <f>+VLOOKUP(Táblázat3[[#This Row],[Symbol]],'[1]Table 1'!$B:$I,8,FALSE)</f>
        <v>Mid Cap</v>
      </c>
      <c r="U95" s="61">
        <f>+VLOOKUP(Táblázat3[[#This Row],[Symbol]],'[1]Table 1'!$B:$F,5,FALSE)</f>
        <v>0.2049</v>
      </c>
    </row>
    <row r="96" spans="1:21" x14ac:dyDescent="0.25">
      <c r="A96" t="s">
        <v>35</v>
      </c>
      <c r="B96" t="s">
        <v>61</v>
      </c>
      <c r="C96" s="4">
        <f>RTD("tos.rtd", , "LAST", B96)*1</f>
        <v>41.12</v>
      </c>
      <c r="D96" s="5">
        <f>+RTD("tos.rtd", , "PERCENT_CHANGE",Táblázat3[[#This Row],[Symbol]])*1</f>
        <v>4.5999999999999999E-3</v>
      </c>
      <c r="E96" s="3">
        <f>SUBSTITUTE(SUBSTITUTE(RTD("tos.rtd", , "VOLUME", B96),",",""),".","")*1</f>
        <v>1310383</v>
      </c>
      <c r="F96" s="3">
        <f>SUBSTITUTE(SUBSTITUTE(RTD("tos.rtd", , "MARKET_CAP", B96),"M",""),",","")*1</f>
        <v>5220</v>
      </c>
      <c r="G96" s="5">
        <f>SUBSTITUTE(SUBSTITUTE(RTD("tos.rtd", , "YIELD", $B96),"M",""),",","")*1</f>
        <v>2.24E-2</v>
      </c>
      <c r="H96">
        <v>1.94</v>
      </c>
      <c r="I96" s="6">
        <f t="shared" si="10"/>
        <v>21.195876288659793</v>
      </c>
      <c r="J96" s="6">
        <f>RTD("tos.rtd", , "52HIGH", B96)*1</f>
        <v>43.24</v>
      </c>
      <c r="K96" s="6">
        <f>RTD("tos.rtd", , "52LOW", $B96)*1</f>
        <v>27.3</v>
      </c>
      <c r="L96" s="5">
        <v>2.5399999999999999E-2</v>
      </c>
      <c r="M96" s="5">
        <f t="shared" si="11"/>
        <v>-0.11811023622047245</v>
      </c>
      <c r="N96" s="1">
        <f t="shared" si="12"/>
        <v>5.1556420233463074E-2</v>
      </c>
      <c r="O96" s="1">
        <f t="shared" si="13"/>
        <v>-0.33608949416342404</v>
      </c>
      <c r="P96" s="1">
        <f t="shared" si="14"/>
        <v>0.47478762886597936</v>
      </c>
      <c r="Q96" s="6">
        <v>4.0599999999999996</v>
      </c>
      <c r="R96" s="7">
        <v>3.26</v>
      </c>
      <c r="S96" s="2" t="s">
        <v>295</v>
      </c>
      <c r="T96" s="1" t="str">
        <f>+VLOOKUP(Táblázat3[[#This Row],[Symbol]],'[1]Table 1'!$B:$I,8,FALSE)</f>
        <v>Mid Cap</v>
      </c>
      <c r="U96" s="61">
        <f>+VLOOKUP(Táblázat3[[#This Row],[Symbol]],'[1]Table 1'!$B:$F,5,FALSE)</f>
        <v>9.6000000000000002E-2</v>
      </c>
    </row>
    <row r="97" spans="1:21" x14ac:dyDescent="0.25">
      <c r="A97" t="s">
        <v>35</v>
      </c>
      <c r="B97" t="s">
        <v>237</v>
      </c>
      <c r="C97" s="4">
        <f>RTD("tos.rtd", , "LAST", B97)*1</f>
        <v>34.31</v>
      </c>
      <c r="D97" s="5">
        <f>+RTD("tos.rtd", , "PERCENT_CHANGE",Táblázat3[[#This Row],[Symbol]])*1</f>
        <v>7.0000000000000001E-3</v>
      </c>
      <c r="E97" s="3">
        <f>SUBSTITUTE(SUBSTITUTE(RTD("tos.rtd", , "VOLUME", B97),",",""),".","")*1</f>
        <v>1942415</v>
      </c>
      <c r="F97" s="3">
        <f>SUBSTITUTE(SUBSTITUTE(RTD("tos.rtd", , "MARKET_CAP", B97),"M",""),",","")*1</f>
        <v>6579</v>
      </c>
      <c r="G97" s="5">
        <f>SUBSTITUTE(SUBSTITUTE(RTD("tos.rtd", , "YIELD", $B97),"M",""),",","")*1</f>
        <v>2.3300000000000001E-2</v>
      </c>
      <c r="H97">
        <v>0.98</v>
      </c>
      <c r="I97" s="6">
        <f t="shared" si="10"/>
        <v>35.010204081632658</v>
      </c>
      <c r="J97" s="6">
        <f>RTD("tos.rtd", , "52HIGH", B97)*1</f>
        <v>40.42</v>
      </c>
      <c r="K97" s="6">
        <f>RTD("tos.rtd", , "52LOW", $B97)*1</f>
        <v>24.27</v>
      </c>
      <c r="M97" s="5" t="str">
        <f t="shared" si="11"/>
        <v/>
      </c>
      <c r="N97" s="1">
        <f t="shared" si="12"/>
        <v>0.17808219178082196</v>
      </c>
      <c r="O97" s="1">
        <f t="shared" si="13"/>
        <v>-0.29262605654328189</v>
      </c>
      <c r="P97" s="1">
        <f t="shared" si="14"/>
        <v>0.81573775510204094</v>
      </c>
      <c r="Q97" s="6">
        <v>7.12</v>
      </c>
      <c r="R97" s="7">
        <v>1.99</v>
      </c>
      <c r="T97" s="1" t="str">
        <f>+VLOOKUP(Táblázat3[[#This Row],[Symbol]],'[1]Table 1'!$B:$I,8,FALSE)</f>
        <v>Mid Cap</v>
      </c>
      <c r="U97" s="61">
        <f>+VLOOKUP(Táblázat3[[#This Row],[Symbol]],'[1]Table 1'!$B:$F,5,FALSE)</f>
        <v>0.1845</v>
      </c>
    </row>
    <row r="98" spans="1:21" x14ac:dyDescent="0.25">
      <c r="A98" t="s">
        <v>35</v>
      </c>
      <c r="B98" t="s">
        <v>3</v>
      </c>
      <c r="C98" s="4">
        <f>RTD("tos.rtd", , "LAST", B98)*1</f>
        <v>34.24</v>
      </c>
      <c r="D98" s="5">
        <f>+RTD("tos.rtd", , "PERCENT_CHANGE",Táblázat3[[#This Row],[Symbol]])*1</f>
        <v>-1.1999999999999999E-3</v>
      </c>
      <c r="E98" s="3">
        <f>SUBSTITUTE(SUBSTITUTE(RTD("tos.rtd", , "VOLUME", B98),",",""),".","")*1</f>
        <v>4280472</v>
      </c>
      <c r="F98" s="3">
        <f>SUBSTITUTE(SUBSTITUTE(RTD("tos.rtd", , "MARKET_CAP", B98),"M",""),",","")*1</f>
        <v>12586</v>
      </c>
      <c r="G98" s="5">
        <f>SUBSTITUTE(SUBSTITUTE(RTD("tos.rtd", , "YIELD", $B98),"M",""),",","")*1</f>
        <v>2.75E-2</v>
      </c>
      <c r="H98">
        <v>1.37</v>
      </c>
      <c r="I98" s="6">
        <f t="shared" si="10"/>
        <v>24.992700729927005</v>
      </c>
      <c r="J98" s="6">
        <f>RTD("tos.rtd", , "52HIGH", B98)*1</f>
        <v>36.04</v>
      </c>
      <c r="K98" s="6">
        <f>RTD("tos.rtd", , "52LOW", $B98)*1</f>
        <v>24.664999999999999</v>
      </c>
      <c r="L98" s="5">
        <v>3.95E-2</v>
      </c>
      <c r="M98" s="5">
        <f t="shared" si="11"/>
        <v>-0.30379746835443033</v>
      </c>
      <c r="N98" s="1">
        <f t="shared" si="12"/>
        <v>5.2570093457943834E-2</v>
      </c>
      <c r="O98" s="1">
        <f t="shared" si="13"/>
        <v>-0.2796436915887851</v>
      </c>
      <c r="P98" s="1">
        <f t="shared" si="14"/>
        <v>0.68729927007299274</v>
      </c>
      <c r="Q98" s="6">
        <v>3.84</v>
      </c>
      <c r="R98" s="7">
        <v>2.66</v>
      </c>
      <c r="S98" s="2" t="s">
        <v>287</v>
      </c>
      <c r="T98" s="1" t="str">
        <f>+VLOOKUP(Táblázat3[[#This Row],[Symbol]],'[1]Table 1'!$B:$I,8,FALSE)</f>
        <v>Mid Cap</v>
      </c>
      <c r="U98" s="61">
        <f>+VLOOKUP(Táblázat3[[#This Row],[Symbol]],'[1]Table 1'!$B:$F,5,FALSE)</f>
        <v>0.1168</v>
      </c>
    </row>
    <row r="99" spans="1:21" x14ac:dyDescent="0.25">
      <c r="A99" t="s">
        <v>35</v>
      </c>
      <c r="B99" t="s">
        <v>9</v>
      </c>
      <c r="C99" s="4">
        <f>RTD("tos.rtd", , "LAST", B99)*1</f>
        <v>88.03</v>
      </c>
      <c r="D99" s="5">
        <f>+RTD("tos.rtd", , "PERCENT_CHANGE",Táblázat3[[#This Row],[Symbol]])*1</f>
        <v>8.2000000000000007E-3</v>
      </c>
      <c r="E99" s="3">
        <f>SUBSTITUTE(SUBSTITUTE(RTD("tos.rtd", , "VOLUME", B99),",",""),".","")*1</f>
        <v>5370183</v>
      </c>
      <c r="F99" s="3">
        <f>SUBSTITUTE(SUBSTITUTE(RTD("tos.rtd", , "MARKET_CAP", B99),"M",""),",","")*1</f>
        <v>55615</v>
      </c>
      <c r="G99" s="5">
        <f>SUBSTITUTE(SUBSTITUTE(RTD("tos.rtd", , "YIELD", $B99),"M",""),",","")*1</f>
        <v>2.41E-2</v>
      </c>
      <c r="H99">
        <v>4.6100000000000003</v>
      </c>
      <c r="I99" s="6">
        <f t="shared" si="10"/>
        <v>19.095444685466376</v>
      </c>
      <c r="J99" s="6">
        <f>RTD("tos.rtd", , "52HIGH", B99)*1</f>
        <v>92.8</v>
      </c>
      <c r="K99" s="6">
        <f>RTD("tos.rtd", , "52LOW", $B99)*1</f>
        <v>55.21</v>
      </c>
      <c r="L99" s="5">
        <v>3.2099999999999997E-2</v>
      </c>
      <c r="M99" s="5">
        <f t="shared" si="11"/>
        <v>-0.24922118380062297</v>
      </c>
      <c r="N99" s="1">
        <f t="shared" si="12"/>
        <v>5.4186072929683027E-2</v>
      </c>
      <c r="O99" s="1">
        <f t="shared" si="13"/>
        <v>-0.37282744518914002</v>
      </c>
      <c r="P99" s="1">
        <f t="shared" si="14"/>
        <v>0.46020021691973961</v>
      </c>
      <c r="Q99" s="6">
        <v>3.64</v>
      </c>
      <c r="R99" s="7">
        <v>3.68</v>
      </c>
      <c r="S99" s="2" t="s">
        <v>278</v>
      </c>
      <c r="T99" s="1" t="str">
        <f>+VLOOKUP(Táblázat3[[#This Row],[Symbol]],'[1]Table 1'!$B:$I,8,FALSE)</f>
        <v>Large Cap</v>
      </c>
      <c r="U99" s="61">
        <f>+VLOOKUP(Táblázat3[[#This Row],[Symbol]],'[1]Table 1'!$B:$F,5,FALSE)</f>
        <v>0.1928</v>
      </c>
    </row>
    <row r="100" spans="1:21" x14ac:dyDescent="0.25">
      <c r="A100" t="s">
        <v>38</v>
      </c>
      <c r="B100" t="s">
        <v>110</v>
      </c>
      <c r="C100" s="4">
        <f>RTD("tos.rtd", , "LAST", B100)*1</f>
        <v>8.0963999999999992</v>
      </c>
      <c r="D100" s="5">
        <f>+RTD("tos.rtd", , "PERCENT_CHANGE",Táblázat3[[#This Row],[Symbol]])*1</f>
        <v>0</v>
      </c>
      <c r="E100" s="3">
        <f>SUBSTITUTE(SUBSTITUTE(RTD("tos.rtd", , "VOLUME", B100),",",""),".","")*1</f>
        <v>0</v>
      </c>
      <c r="F100" s="3">
        <f>SUBSTITUTE(SUBSTITUTE(RTD("tos.rtd", , "MARKET_CAP", B100),"M",""),",","")*1</f>
        <v>193</v>
      </c>
      <c r="G100" s="5">
        <f>SUBSTITUTE(SUBSTITUTE(RTD("tos.rtd", , "YIELD", $B100),"M",""),",","")*1</f>
        <v>0.1019</v>
      </c>
      <c r="H100">
        <v>0.66</v>
      </c>
      <c r="I100" s="6">
        <f t="shared" si="10"/>
        <v>12.267272727272726</v>
      </c>
      <c r="J100" s="6">
        <f>RTD("tos.rtd", , "52HIGH", B100)*1</f>
        <v>8.5</v>
      </c>
      <c r="K100" s="6">
        <f>RTD("tos.rtd", , "52LOW", $B100)*1</f>
        <v>7.5</v>
      </c>
      <c r="M100" s="5" t="str">
        <f t="shared" si="11"/>
        <v/>
      </c>
      <c r="N100" s="1">
        <f t="shared" si="12"/>
        <v>4.9849315745269518E-2</v>
      </c>
      <c r="O100" s="1">
        <f t="shared" si="13"/>
        <v>-7.3662368460056249E-2</v>
      </c>
      <c r="P100" s="1">
        <f t="shared" si="14"/>
        <v>1.2500350909090907</v>
      </c>
      <c r="Q100" s="6">
        <v>14.08</v>
      </c>
      <c r="R100" s="7">
        <v>2.12</v>
      </c>
      <c r="T100" s="1" t="e">
        <f>+VLOOKUP(Táblázat3[[#This Row],[Symbol]],'[1]Table 1'!$B:$I,8,FALSE)</f>
        <v>#N/A</v>
      </c>
      <c r="U100" s="61" t="e">
        <f>+VLOOKUP(Táblázat3[[#This Row],[Symbol]],'[1]Table 1'!$B:$F,5,FALSE)</f>
        <v>#N/A</v>
      </c>
    </row>
    <row r="101" spans="1:21" x14ac:dyDescent="0.25">
      <c r="A101" t="s">
        <v>38</v>
      </c>
      <c r="B101" t="s">
        <v>118</v>
      </c>
      <c r="C101" s="4">
        <f>RTD("tos.rtd", , "LAST", B101)*1</f>
        <v>14.18</v>
      </c>
      <c r="D101" s="5">
        <f>+RTD("tos.rtd", , "PERCENT_CHANGE",Táblázat3[[#This Row],[Symbol]])*1</f>
        <v>0</v>
      </c>
      <c r="E101" s="3" t="e">
        <f>SUBSTITUTE(SUBSTITUTE(RTD("tos.rtd", , "VOLUME", B101),",",""),".","")*1</f>
        <v>#VALUE!</v>
      </c>
      <c r="F101" s="3">
        <f>SUBSTITUTE(SUBSTITUTE(RTD("tos.rtd", , "MARKET_CAP", B101),"M",""),",","")*1</f>
        <v>238</v>
      </c>
      <c r="G101" s="5">
        <f>SUBSTITUTE(SUBSTITUTE(RTD("tos.rtd", , "YIELD", $B101),"M",""),",","")*1</f>
        <v>0</v>
      </c>
      <c r="H101">
        <v>-0.92</v>
      </c>
      <c r="I101" s="6">
        <f t="shared" si="10"/>
        <v>-15.413043478260869</v>
      </c>
      <c r="J101" s="6">
        <f>RTD("tos.rtd", , "52HIGH", B101)*1</f>
        <v>74</v>
      </c>
      <c r="K101" s="6">
        <f>RTD("tos.rtd", , "52LOW", $B101)*1</f>
        <v>0</v>
      </c>
      <c r="M101" s="5" t="str">
        <f t="shared" si="11"/>
        <v/>
      </c>
      <c r="N101" s="1">
        <f t="shared" si="12"/>
        <v>4.2186177715091677</v>
      </c>
      <c r="O101" s="1">
        <f t="shared" si="13"/>
        <v>-1</v>
      </c>
      <c r="P101" s="1">
        <f t="shared" si="14"/>
        <v>0</v>
      </c>
      <c r="Q101" s="6">
        <v>55.25</v>
      </c>
      <c r="R101" s="7">
        <v>0.46</v>
      </c>
      <c r="T101" s="1" t="e">
        <f>+VLOOKUP(Táblázat3[[#This Row],[Symbol]],'[1]Table 1'!$B:$I,8,FALSE)</f>
        <v>#N/A</v>
      </c>
      <c r="U101" s="61" t="e">
        <f>+VLOOKUP(Táblázat3[[#This Row],[Symbol]],'[1]Table 1'!$B:$F,5,FALSE)</f>
        <v>#N/A</v>
      </c>
    </row>
    <row r="102" spans="1:21" x14ac:dyDescent="0.25">
      <c r="A102" t="s">
        <v>38</v>
      </c>
      <c r="B102" t="s">
        <v>121</v>
      </c>
      <c r="C102" s="4">
        <f>RTD("tos.rtd", , "LAST", B102)*1</f>
        <v>5.52</v>
      </c>
      <c r="D102" s="5">
        <f>+RTD("tos.rtd", , "PERCENT_CHANGE",Táblázat3[[#This Row],[Symbol]])*1</f>
        <v>0</v>
      </c>
      <c r="E102" s="3">
        <f>SUBSTITUTE(SUBSTITUTE(RTD("tos.rtd", , "VOLUME", B102),",",""),".","")*1</f>
        <v>0</v>
      </c>
      <c r="F102" s="3">
        <f>SUBSTITUTE(SUBSTITUTE(RTD("tos.rtd", , "MARKET_CAP", B102),"M",""),",","")*1</f>
        <v>488</v>
      </c>
      <c r="G102" s="5">
        <f>SUBSTITUTE(SUBSTITUTE(RTD("tos.rtd", , "YIELD", $B102),"M",""),",","")*1</f>
        <v>0.1076</v>
      </c>
      <c r="H102">
        <v>0.56999999999999995</v>
      </c>
      <c r="I102" s="6">
        <f t="shared" si="10"/>
        <v>9.6842105263157894</v>
      </c>
      <c r="J102" s="6">
        <f>RTD("tos.rtd", , "52HIGH", B102)*1</f>
        <v>5.52</v>
      </c>
      <c r="K102" s="6">
        <f>RTD("tos.rtd", , "52LOW", $B102)*1</f>
        <v>4.9352</v>
      </c>
      <c r="L102" s="5">
        <v>9.4100000000000003E-2</v>
      </c>
      <c r="M102" s="5">
        <f t="shared" si="11"/>
        <v>0.1434643995749203</v>
      </c>
      <c r="N102" s="1">
        <f t="shared" si="12"/>
        <v>0</v>
      </c>
      <c r="O102" s="1">
        <f t="shared" si="13"/>
        <v>-0.1059420289855072</v>
      </c>
      <c r="P102" s="1">
        <f t="shared" si="14"/>
        <v>1.042021052631579</v>
      </c>
      <c r="Q102" s="6">
        <v>8.16</v>
      </c>
      <c r="R102" s="7">
        <v>2.87</v>
      </c>
      <c r="T102" s="1" t="e">
        <f>+VLOOKUP(Táblázat3[[#This Row],[Symbol]],'[1]Table 1'!$B:$I,8,FALSE)</f>
        <v>#N/A</v>
      </c>
      <c r="U102" s="61" t="e">
        <f>+VLOOKUP(Táblázat3[[#This Row],[Symbol]],'[1]Table 1'!$B:$F,5,FALSE)</f>
        <v>#N/A</v>
      </c>
    </row>
    <row r="103" spans="1:21" x14ac:dyDescent="0.25">
      <c r="A103" t="s">
        <v>38</v>
      </c>
      <c r="B103" t="s">
        <v>123</v>
      </c>
      <c r="C103" s="4">
        <f>RTD("tos.rtd", , "LAST", B103)*1</f>
        <v>4.4000000000000004</v>
      </c>
      <c r="D103" s="5">
        <f>+RTD("tos.rtd", , "PERCENT_CHANGE",Táblázat3[[#This Row],[Symbol]])*1</f>
        <v>0</v>
      </c>
      <c r="E103" s="3">
        <f>SUBSTITUTE(SUBSTITUTE(RTD("tos.rtd", , "VOLUME", B103),",",""),".","")*1</f>
        <v>15</v>
      </c>
      <c r="F103" s="3">
        <f>SUBSTITUTE(SUBSTITUTE(RTD("tos.rtd", , "MARKET_CAP", B103),"M",""),",","")*1</f>
        <v>299</v>
      </c>
      <c r="G103" s="5">
        <f>SUBSTITUTE(SUBSTITUTE(RTD("tos.rtd", , "YIELD", $B103),"M",""),",","")*1</f>
        <v>9.0800000000000006E-2</v>
      </c>
      <c r="H103">
        <v>0.62</v>
      </c>
      <c r="I103" s="6">
        <f t="shared" si="10"/>
        <v>7.0967741935483879</v>
      </c>
      <c r="J103" s="6">
        <f>RTD("tos.rtd", , "52HIGH", B103)*1</f>
        <v>5.2389999999999999</v>
      </c>
      <c r="K103" s="6">
        <f>RTD("tos.rtd", , "52LOW", $B103)*1</f>
        <v>4.3239999999999998</v>
      </c>
      <c r="M103" s="5" t="str">
        <f t="shared" si="11"/>
        <v/>
      </c>
      <c r="N103" s="1">
        <f t="shared" si="12"/>
        <v>0.19068181818181795</v>
      </c>
      <c r="O103" s="1">
        <f t="shared" si="13"/>
        <v>-1.7272727272727439E-2</v>
      </c>
      <c r="P103" s="1">
        <f t="shared" si="14"/>
        <v>0.64438709677419359</v>
      </c>
      <c r="Q103" s="6">
        <v>13.16</v>
      </c>
      <c r="R103" s="7">
        <v>2.25</v>
      </c>
      <c r="T103" s="1" t="e">
        <f>+VLOOKUP(Táblázat3[[#This Row],[Symbol]],'[1]Table 1'!$B:$I,8,FALSE)</f>
        <v>#N/A</v>
      </c>
      <c r="U103" s="61" t="e">
        <f>+VLOOKUP(Táblázat3[[#This Row],[Symbol]],'[1]Table 1'!$B:$F,5,FALSE)</f>
        <v>#N/A</v>
      </c>
    </row>
    <row r="104" spans="1:21" x14ac:dyDescent="0.25">
      <c r="A104" t="s">
        <v>38</v>
      </c>
      <c r="B104" t="s">
        <v>134</v>
      </c>
      <c r="C104" s="4">
        <f>RTD("tos.rtd", , "LAST", B104)*1</f>
        <v>13.17</v>
      </c>
      <c r="D104" s="5">
        <f>+RTD("tos.rtd", , "PERCENT_CHANGE",Táblázat3[[#This Row],[Symbol]])*1</f>
        <v>2.0899999999999998E-2</v>
      </c>
      <c r="E104" s="3">
        <f>SUBSTITUTE(SUBSTITUTE(RTD("tos.rtd", , "VOLUME", B104),",",""),".","")*1</f>
        <v>2390490</v>
      </c>
      <c r="F104" s="3">
        <f>SUBSTITUTE(SUBSTITUTE(RTD("tos.rtd", , "MARKET_CAP", B104),"M",""),",","")*1</f>
        <v>718</v>
      </c>
      <c r="G104" s="5">
        <f>SUBSTITUTE(SUBSTITUTE(RTD("tos.rtd", , "YIELD", $B104),"M",""),",","")*1</f>
        <v>7.1400000000000005E-2</v>
      </c>
      <c r="H104">
        <v>1.29</v>
      </c>
      <c r="I104" s="6">
        <f t="shared" si="10"/>
        <v>10.209302325581396</v>
      </c>
      <c r="J104" s="6">
        <f>RTD("tos.rtd", , "52HIGH", B104)*1</f>
        <v>14.5</v>
      </c>
      <c r="K104" s="6">
        <f>RTD("tos.rtd", , "52LOW", $B104)*1</f>
        <v>9.73</v>
      </c>
      <c r="L104" s="5">
        <v>7.3899999999999993E-2</v>
      </c>
      <c r="M104" s="5">
        <f t="shared" si="11"/>
        <v>-3.382949932340984E-2</v>
      </c>
      <c r="N104" s="1">
        <f t="shared" si="12"/>
        <v>0.1009870918754745</v>
      </c>
      <c r="O104" s="1">
        <f t="shared" si="13"/>
        <v>-0.26119969627942285</v>
      </c>
      <c r="P104" s="1">
        <f t="shared" si="14"/>
        <v>0.72894418604651157</v>
      </c>
      <c r="Q104" s="6">
        <v>7.56</v>
      </c>
      <c r="R104" s="7">
        <v>1.1100000000000001</v>
      </c>
      <c r="T104" s="1" t="str">
        <f>+VLOOKUP(Táblázat3[[#This Row],[Symbol]],'[1]Table 1'!$B:$I,8,FALSE)</f>
        <v>Small Cap</v>
      </c>
      <c r="U104" s="61">
        <f>+VLOOKUP(Táblázat3[[#This Row],[Symbol]],'[1]Table 1'!$B:$F,5,FALSE)</f>
        <v>-0.13239999999999999</v>
      </c>
    </row>
    <row r="105" spans="1:21" x14ac:dyDescent="0.25">
      <c r="A105" t="s">
        <v>38</v>
      </c>
      <c r="B105" t="s">
        <v>153</v>
      </c>
      <c r="C105" s="4">
        <f>RTD("tos.rtd", , "LAST", B105)*1</f>
        <v>8.52</v>
      </c>
      <c r="D105" s="5">
        <f>+RTD("tos.rtd", , "PERCENT_CHANGE",Táblázat3[[#This Row],[Symbol]])*1</f>
        <v>-4.7000000000000002E-3</v>
      </c>
      <c r="E105" s="3">
        <f>SUBSTITUTE(SUBSTITUTE(RTD("tos.rtd", , "VOLUME", B105),",",""),".","")*1</f>
        <v>1167346</v>
      </c>
      <c r="F105" s="3">
        <f>SUBSTITUTE(SUBSTITUTE(RTD("tos.rtd", , "MARKET_CAP", B105),"M",""),",","")*1</f>
        <v>914</v>
      </c>
      <c r="G105" s="5">
        <f>SUBSTITUTE(SUBSTITUTE(RTD("tos.rtd", , "YIELD", $B105),"M",""),",","")*1</f>
        <v>4.2299999999999997E-2</v>
      </c>
      <c r="H105">
        <v>0.99</v>
      </c>
      <c r="I105" s="6">
        <f t="shared" si="10"/>
        <v>8.6060606060606055</v>
      </c>
      <c r="J105" s="6">
        <f>RTD("tos.rtd", , "52HIGH", B105)*1</f>
        <v>8.9700000000000006</v>
      </c>
      <c r="K105" s="6">
        <f>RTD("tos.rtd", , "52LOW", $B105)*1</f>
        <v>5.87</v>
      </c>
      <c r="L105" s="5">
        <v>6.3399999999999998E-2</v>
      </c>
      <c r="M105" s="5">
        <f t="shared" si="11"/>
        <v>-0.33280757097791802</v>
      </c>
      <c r="N105" s="1">
        <f t="shared" si="12"/>
        <v>5.2816901408450745E-2</v>
      </c>
      <c r="O105" s="1">
        <f t="shared" si="13"/>
        <v>-0.31103286384976525</v>
      </c>
      <c r="P105" s="1">
        <f t="shared" si="14"/>
        <v>0.3640363636363636</v>
      </c>
      <c r="Q105" s="6">
        <v>7.16</v>
      </c>
      <c r="R105" s="7">
        <v>1.18</v>
      </c>
      <c r="S105" s="2" t="s">
        <v>291</v>
      </c>
      <c r="T105" s="1" t="str">
        <f>+VLOOKUP(Táblázat3[[#This Row],[Symbol]],'[1]Table 1'!$B:$I,8,FALSE)</f>
        <v>Small Cap</v>
      </c>
      <c r="U105" s="61">
        <f>+VLOOKUP(Táblázat3[[#This Row],[Symbol]],'[1]Table 1'!$B:$F,5,FALSE)</f>
        <v>-0.1067</v>
      </c>
    </row>
    <row r="106" spans="1:21" x14ac:dyDescent="0.25">
      <c r="A106" t="s">
        <v>38</v>
      </c>
      <c r="B106" t="s">
        <v>154</v>
      </c>
      <c r="C106" s="4">
        <f>RTD("tos.rtd", , "LAST", B106)*1</f>
        <v>14.44</v>
      </c>
      <c r="D106" s="5">
        <f>+RTD("tos.rtd", , "PERCENT_CHANGE",Táblázat3[[#This Row],[Symbol]])*1</f>
        <v>-4.1000000000000003E-3</v>
      </c>
      <c r="E106" s="3">
        <f>SUBSTITUTE(SUBSTITUTE(RTD("tos.rtd", , "VOLUME", B106),",",""),".","")*1</f>
        <v>500767</v>
      </c>
      <c r="F106" s="3">
        <f>SUBSTITUTE(SUBSTITUTE(RTD("tos.rtd", , "MARKET_CAP", B106),"M",""),",","")*1</f>
        <v>211</v>
      </c>
      <c r="G106" s="5">
        <f>SUBSTITUTE(SUBSTITUTE(RTD("tos.rtd", , "YIELD", $B106),"M",""),",","")*1</f>
        <v>2.0799999999999999E-2</v>
      </c>
      <c r="H106">
        <v>8.4700000000000006</v>
      </c>
      <c r="I106" s="6">
        <f t="shared" si="10"/>
        <v>1.7048406139315229</v>
      </c>
      <c r="J106" s="6">
        <f>RTD("tos.rtd", , "52HIGH", B106)*1</f>
        <v>69.309299999999993</v>
      </c>
      <c r="K106" s="6">
        <f>RTD("tos.rtd", , "52LOW", $B106)*1</f>
        <v>13.67</v>
      </c>
      <c r="L106" s="5">
        <v>2.3800000000000002E-2</v>
      </c>
      <c r="M106" s="5">
        <f t="shared" si="11"/>
        <v>-0.12605042016806733</v>
      </c>
      <c r="N106" s="1">
        <f t="shared" si="12"/>
        <v>3.799813019390581</v>
      </c>
      <c r="O106" s="1">
        <f t="shared" si="13"/>
        <v>-5.332409972299168E-2</v>
      </c>
      <c r="P106" s="1">
        <f t="shared" si="14"/>
        <v>3.5460684769775673E-2</v>
      </c>
      <c r="Q106" s="6">
        <v>3.14</v>
      </c>
      <c r="T106" s="1" t="str">
        <f>+VLOOKUP(Táblázat3[[#This Row],[Symbol]],'[1]Table 1'!$B:$I,8,FALSE)</f>
        <v>Small Cap</v>
      </c>
      <c r="U106" s="61" t="str">
        <f>+VLOOKUP(Táblázat3[[#This Row],[Symbol]],'[1]Table 1'!$B:$F,5,FALSE)</f>
        <v>NA</v>
      </c>
    </row>
    <row r="107" spans="1:21" x14ac:dyDescent="0.25">
      <c r="A107" t="s">
        <v>38</v>
      </c>
      <c r="B107" t="s">
        <v>155</v>
      </c>
      <c r="C107" s="4">
        <f>RTD("tos.rtd", , "LAST", B107)*1</f>
        <v>17.010000000000002</v>
      </c>
      <c r="D107" s="5">
        <f>+RTD("tos.rtd", , "PERCENT_CHANGE",Táblázat3[[#This Row],[Symbol]])*1</f>
        <v>5.9999999999999995E-4</v>
      </c>
      <c r="E107" s="3">
        <f>SUBSTITUTE(SUBSTITUTE(RTD("tos.rtd", , "VOLUME", B107),",",""),".","")*1</f>
        <v>786291</v>
      </c>
      <c r="F107" s="3">
        <f>SUBSTITUTE(SUBSTITUTE(RTD("tos.rtd", , "MARKET_CAP", B107),"M",""),",","")*1</f>
        <v>855</v>
      </c>
      <c r="G107" s="5">
        <f>SUBSTITUTE(SUBSTITUTE(RTD("tos.rtd", , "YIELD", $B107),"M",""),",","")*1</f>
        <v>3.5299999999999998E-2</v>
      </c>
      <c r="H107">
        <v>4.3499999999999996</v>
      </c>
      <c r="I107" s="6">
        <f t="shared" si="10"/>
        <v>3.9103448275862074</v>
      </c>
      <c r="J107" s="6">
        <f>RTD("tos.rtd", , "52HIGH", B107)*1</f>
        <v>18.440000000000001</v>
      </c>
      <c r="K107" s="6">
        <f>RTD("tos.rtd", , "52LOW", $B107)*1</f>
        <v>12.5</v>
      </c>
      <c r="L107" s="5">
        <v>4.4200000000000003E-2</v>
      </c>
      <c r="M107" s="5">
        <f t="shared" si="11"/>
        <v>-0.20135746606334848</v>
      </c>
      <c r="N107" s="1">
        <f t="shared" si="12"/>
        <v>8.4068195179306304E-2</v>
      </c>
      <c r="O107" s="1">
        <f t="shared" si="13"/>
        <v>-0.26513815402704299</v>
      </c>
      <c r="P107" s="1">
        <f t="shared" si="14"/>
        <v>0.13803517241379312</v>
      </c>
      <c r="Q107" s="6">
        <v>16.79</v>
      </c>
      <c r="T107" s="1" t="str">
        <f>+VLOOKUP(Táblázat3[[#This Row],[Symbol]],'[1]Table 1'!$B:$I,8,FALSE)</f>
        <v>Small Cap</v>
      </c>
      <c r="U107" s="61" t="str">
        <f>+VLOOKUP(Táblázat3[[#This Row],[Symbol]],'[1]Table 1'!$B:$F,5,FALSE)</f>
        <v>NA</v>
      </c>
    </row>
    <row r="108" spans="1:21" x14ac:dyDescent="0.25">
      <c r="A108" t="s">
        <v>38</v>
      </c>
      <c r="B108" t="s">
        <v>167</v>
      </c>
      <c r="C108" s="4">
        <f>RTD("tos.rtd", , "LAST", B108)*1</f>
        <v>23.228000000000002</v>
      </c>
      <c r="D108" s="5">
        <f>+RTD("tos.rtd", , "PERCENT_CHANGE",Táblázat3[[#This Row],[Symbol]])*1</f>
        <v>0</v>
      </c>
      <c r="E108" s="3">
        <f>SUBSTITUTE(SUBSTITUTE(RTD("tos.rtd", , "VOLUME", B108),",",""),".","")*1</f>
        <v>6468</v>
      </c>
      <c r="F108" s="3">
        <f>SUBSTITUTE(SUBSTITUTE(RTD("tos.rtd", , "MARKET_CAP", B108),"M",""),",","")*1</f>
        <v>1306</v>
      </c>
      <c r="G108" s="5">
        <f>SUBSTITUTE(SUBSTITUTE(RTD("tos.rtd", , "YIELD", $B108),"M",""),",","")*1</f>
        <v>4.2999999999999997E-2</v>
      </c>
      <c r="H108">
        <v>2.12</v>
      </c>
      <c r="I108" s="6">
        <f t="shared" si="10"/>
        <v>10.956603773584906</v>
      </c>
      <c r="J108" s="6">
        <f>RTD("tos.rtd", , "52HIGH", B108)*1</f>
        <v>23.382899999999999</v>
      </c>
      <c r="K108" s="6">
        <f>RTD("tos.rtd", , "52LOW", $B108)*1</f>
        <v>16.170100000000001</v>
      </c>
      <c r="L108" s="5">
        <v>7.5999999999999998E-2</v>
      </c>
      <c r="M108" s="5">
        <f t="shared" si="11"/>
        <v>-0.43421052631578949</v>
      </c>
      <c r="N108" s="1">
        <f t="shared" si="12"/>
        <v>6.6686757361804627E-3</v>
      </c>
      <c r="O108" s="1">
        <f t="shared" si="13"/>
        <v>-0.30385310831754775</v>
      </c>
      <c r="P108" s="1">
        <f t="shared" si="14"/>
        <v>0.47113396226415094</v>
      </c>
      <c r="Q108" s="6">
        <v>4.54</v>
      </c>
      <c r="R108" s="7">
        <v>1.97</v>
      </c>
      <c r="S108" s="2" t="s">
        <v>290</v>
      </c>
      <c r="T108" s="1" t="e">
        <f>+VLOOKUP(Táblázat3[[#This Row],[Symbol]],'[1]Table 1'!$B:$I,8,FALSE)</f>
        <v>#N/A</v>
      </c>
      <c r="U108" s="61" t="e">
        <f>+VLOOKUP(Táblázat3[[#This Row],[Symbol]],'[1]Table 1'!$B:$F,5,FALSE)</f>
        <v>#N/A</v>
      </c>
    </row>
    <row r="109" spans="1:21" x14ac:dyDescent="0.25">
      <c r="A109" t="s">
        <v>38</v>
      </c>
      <c r="B109" t="s">
        <v>174</v>
      </c>
      <c r="C109" s="4">
        <f>RTD("tos.rtd", , "LAST", B109)*1</f>
        <v>23.4</v>
      </c>
      <c r="D109" s="5">
        <f>+RTD("tos.rtd", , "PERCENT_CHANGE",Táblázat3[[#This Row],[Symbol]])*1</f>
        <v>9.4999999999999998E-3</v>
      </c>
      <c r="E109" s="3">
        <f>SUBSTITUTE(SUBSTITUTE(RTD("tos.rtd", , "VOLUME", B109),",",""),".","")*1</f>
        <v>2037338</v>
      </c>
      <c r="F109" s="3">
        <f>SUBSTITUTE(SUBSTITUTE(RTD("tos.rtd", , "MARKET_CAP", B109),"M",""),",","")*1</f>
        <v>1735</v>
      </c>
      <c r="G109" s="5">
        <f>SUBSTITUTE(SUBSTITUTE(RTD("tos.rtd", , "YIELD", $B109),"M",""),",","")*1</f>
        <v>4.4400000000000002E-2</v>
      </c>
      <c r="H109">
        <v>1.33</v>
      </c>
      <c r="I109" s="6">
        <f t="shared" si="10"/>
        <v>17.593984962406012</v>
      </c>
      <c r="J109" s="6">
        <f>RTD("tos.rtd", , "52HIGH", B109)*1</f>
        <v>23.44</v>
      </c>
      <c r="K109" s="6">
        <f>RTD("tos.rtd", , "52LOW", $B109)*1</f>
        <v>15.1638</v>
      </c>
      <c r="L109" s="5">
        <v>4.7500000000000001E-2</v>
      </c>
      <c r="M109" s="5">
        <f t="shared" si="11"/>
        <v>-6.5263157894736801E-2</v>
      </c>
      <c r="N109" s="1">
        <f t="shared" si="12"/>
        <v>1.7094017094019254E-3</v>
      </c>
      <c r="O109" s="1">
        <f t="shared" si="13"/>
        <v>-0.35197435897435891</v>
      </c>
      <c r="P109" s="1">
        <f t="shared" si="14"/>
        <v>0.78117293233082696</v>
      </c>
      <c r="Q109" s="6">
        <v>7.04</v>
      </c>
      <c r="R109" s="7">
        <v>1.0900000000000001</v>
      </c>
      <c r="T109" s="1" t="str">
        <f>+VLOOKUP(Táblázat3[[#This Row],[Symbol]],'[1]Table 1'!$B:$I,8,FALSE)</f>
        <v>Small Cap</v>
      </c>
      <c r="U109" s="61">
        <f>+VLOOKUP(Táblázat3[[#This Row],[Symbol]],'[1]Table 1'!$B:$F,5,FALSE)</f>
        <v>0.17419999999999999</v>
      </c>
    </row>
    <row r="110" spans="1:21" x14ac:dyDescent="0.25">
      <c r="A110" t="s">
        <v>38</v>
      </c>
      <c r="B110" t="s">
        <v>176</v>
      </c>
      <c r="C110" s="4">
        <f>RTD("tos.rtd", , "LAST", B110)*1</f>
        <v>31.835000000000001</v>
      </c>
      <c r="D110" s="5">
        <f>+RTD("tos.rtd", , "PERCENT_CHANGE",Táblázat3[[#This Row],[Symbol]])*1</f>
        <v>3.0000000000000001E-3</v>
      </c>
      <c r="E110" s="3">
        <f>SUBSTITUTE(SUBSTITUTE(RTD("tos.rtd", , "VOLUME", B110),",",""),".","")*1</f>
        <v>1291958</v>
      </c>
      <c r="F110" s="3">
        <f>SUBSTITUTE(SUBSTITUTE(RTD("tos.rtd", , "MARKET_CAP", B110),"M",""),",","")*1</f>
        <v>1535</v>
      </c>
      <c r="G110" s="5">
        <f>SUBSTITUTE(SUBSTITUTE(RTD("tos.rtd", , "YIELD", $B110),"M",""),",","")*1</f>
        <v>6.9099999999999995E-2</v>
      </c>
      <c r="H110">
        <v>-8.27</v>
      </c>
      <c r="I110" s="6">
        <f t="shared" si="10"/>
        <v>-3.849455864570738</v>
      </c>
      <c r="J110" s="6">
        <f>RTD("tos.rtd", , "52HIGH", B110)*1</f>
        <v>35.619999999999997</v>
      </c>
      <c r="K110" s="6">
        <f>RTD("tos.rtd", , "52LOW", $B110)*1</f>
        <v>23.36</v>
      </c>
      <c r="L110" s="5">
        <v>7.5300000000000006E-2</v>
      </c>
      <c r="M110" s="5">
        <f t="shared" si="11"/>
        <v>-8.2337317397078502E-2</v>
      </c>
      <c r="N110" s="1">
        <f t="shared" si="12"/>
        <v>0.11889429872781521</v>
      </c>
      <c r="O110" s="1">
        <f t="shared" si="13"/>
        <v>-0.26621642845924298</v>
      </c>
      <c r="P110" s="1">
        <f t="shared" si="14"/>
        <v>-0.26599740024183799</v>
      </c>
      <c r="Q110" s="6">
        <v>16.510000000000002</v>
      </c>
      <c r="R110" s="7">
        <v>1.08</v>
      </c>
      <c r="T110" s="1" t="str">
        <f>+VLOOKUP(Táblázat3[[#This Row],[Symbol]],'[1]Table 1'!$B:$I,8,FALSE)</f>
        <v>Small Cap</v>
      </c>
      <c r="U110" s="61">
        <f>+VLOOKUP(Táblázat3[[#This Row],[Symbol]],'[1]Table 1'!$B:$F,5,FALSE)</f>
        <v>-0.31819999999999998</v>
      </c>
    </row>
    <row r="111" spans="1:21" x14ac:dyDescent="0.25">
      <c r="A111" t="s">
        <v>38</v>
      </c>
      <c r="B111" t="s">
        <v>180</v>
      </c>
      <c r="C111" s="4">
        <f>RTD("tos.rtd", , "LAST", B111)*1</f>
        <v>28.88</v>
      </c>
      <c r="D111" s="5">
        <f>+RTD("tos.rtd", , "PERCENT_CHANGE",Táblázat3[[#This Row],[Symbol]])*1</f>
        <v>0</v>
      </c>
      <c r="E111" s="3">
        <f>SUBSTITUTE(SUBSTITUTE(RTD("tos.rtd", , "VOLUME", B111),",",""),".","")*1</f>
        <v>0</v>
      </c>
      <c r="F111" s="3">
        <f>SUBSTITUTE(SUBSTITUTE(RTD("tos.rtd", , "MARKET_CAP", B111),"M",""),",","")*1</f>
        <v>1603</v>
      </c>
      <c r="G111" s="5">
        <f>SUBSTITUTE(SUBSTITUTE(RTD("tos.rtd", , "YIELD", $B111),"M",""),",","")*1</f>
        <v>2.4899999999999999E-2</v>
      </c>
      <c r="H111">
        <v>1.61</v>
      </c>
      <c r="I111" s="6">
        <f t="shared" si="10"/>
        <v>17.937888198757761</v>
      </c>
      <c r="J111" s="6">
        <f>RTD("tos.rtd", , "52HIGH", B111)*1</f>
        <v>30.09</v>
      </c>
      <c r="K111" s="6">
        <f>RTD("tos.rtd", , "52LOW", $B111)*1</f>
        <v>19.59</v>
      </c>
      <c r="L111" s="5">
        <v>3.6700000000000003E-2</v>
      </c>
      <c r="M111" s="5">
        <f t="shared" si="11"/>
        <v>-0.32152588555858319</v>
      </c>
      <c r="N111" s="1">
        <f t="shared" si="12"/>
        <v>4.1897506925207884E-2</v>
      </c>
      <c r="O111" s="1">
        <f t="shared" si="13"/>
        <v>-0.32167590027700832</v>
      </c>
      <c r="P111" s="1">
        <f t="shared" si="14"/>
        <v>0.44665341614906828</v>
      </c>
      <c r="Q111" s="6">
        <v>10.93</v>
      </c>
      <c r="S111" s="2" t="s">
        <v>297</v>
      </c>
      <c r="T111" s="1" t="str">
        <f>+VLOOKUP(Táblázat3[[#This Row],[Symbol]],'[1]Table 1'!$B:$I,8,FALSE)</f>
        <v>Small Cap</v>
      </c>
      <c r="U111" s="61" t="str">
        <f>+VLOOKUP(Táblázat3[[#This Row],[Symbol]],'[1]Table 1'!$B:$F,5,FALSE)</f>
        <v>NA</v>
      </c>
    </row>
    <row r="112" spans="1:21" x14ac:dyDescent="0.25">
      <c r="A112" t="s">
        <v>38</v>
      </c>
      <c r="B112" t="s">
        <v>195</v>
      </c>
      <c r="C112" s="4">
        <f>RTD("tos.rtd", , "LAST", B112)*1</f>
        <v>22.69</v>
      </c>
      <c r="D112" s="5">
        <f>+RTD("tos.rtd", , "PERCENT_CHANGE",Táblázat3[[#This Row],[Symbol]])*1</f>
        <v>8.6699999999999999E-2</v>
      </c>
      <c r="E112" s="3">
        <f>SUBSTITUTE(SUBSTITUTE(RTD("tos.rtd", , "VOLUME", B112),",",""),".","")*1</f>
        <v>2955088</v>
      </c>
      <c r="F112" s="3">
        <f>SUBSTITUTE(SUBSTITUTE(RTD("tos.rtd", , "MARKET_CAP", B112),"M",""),",","")*1</f>
        <v>2055</v>
      </c>
      <c r="G112" s="5">
        <f>SUBSTITUTE(SUBSTITUTE(RTD("tos.rtd", , "YIELD", $B112),"M",""),",","")*1</f>
        <v>3.5299999999999998E-2</v>
      </c>
      <c r="H112">
        <v>4.92</v>
      </c>
      <c r="I112" s="6">
        <f t="shared" si="10"/>
        <v>4.6117886178861793</v>
      </c>
      <c r="J112" s="6">
        <f>RTD("tos.rtd", , "52HIGH", B112)*1</f>
        <v>24.88</v>
      </c>
      <c r="K112" s="6">
        <f>RTD("tos.rtd", , "52LOW", $B112)*1</f>
        <v>18.739999999999998</v>
      </c>
      <c r="L112" s="5">
        <v>5.1900000000000002E-2</v>
      </c>
      <c r="M112" s="5">
        <f t="shared" si="11"/>
        <v>-0.31984585741811178</v>
      </c>
      <c r="N112" s="1">
        <f t="shared" si="12"/>
        <v>9.6518289995592754E-2</v>
      </c>
      <c r="O112" s="1">
        <f t="shared" si="13"/>
        <v>-0.17408550022036151</v>
      </c>
      <c r="P112" s="1">
        <f t="shared" si="14"/>
        <v>0.16279613821138211</v>
      </c>
      <c r="Q112" s="6">
        <v>12.79</v>
      </c>
      <c r="R112" s="7">
        <v>0.42</v>
      </c>
      <c r="S112" s="2" t="s">
        <v>289</v>
      </c>
      <c r="T112" s="1" t="str">
        <f>+VLOOKUP(Táblázat3[[#This Row],[Symbol]],'[1]Table 1'!$B:$I,8,FALSE)</f>
        <v>Small Cap</v>
      </c>
      <c r="U112" s="61">
        <f>+VLOOKUP(Táblázat3[[#This Row],[Symbol]],'[1]Table 1'!$B:$F,5,FALSE)</f>
        <v>-0.2697</v>
      </c>
    </row>
    <row r="113" spans="1:21" x14ac:dyDescent="0.25">
      <c r="A113" t="s">
        <v>38</v>
      </c>
      <c r="B113" t="s">
        <v>207</v>
      </c>
      <c r="C113" s="4">
        <f>RTD("tos.rtd", , "LAST", B113)*1</f>
        <v>20.56</v>
      </c>
      <c r="D113" s="5">
        <f>+RTD("tos.rtd", , "PERCENT_CHANGE",Táblázat3[[#This Row],[Symbol]])*1</f>
        <v>3.3999999999999998E-3</v>
      </c>
      <c r="E113" s="3">
        <f>SUBSTITUTE(SUBSTITUTE(RTD("tos.rtd", , "VOLUME", B113),",",""),".","")*1</f>
        <v>850415</v>
      </c>
      <c r="F113" s="3">
        <f>SUBSTITUTE(SUBSTITUTE(RTD("tos.rtd", , "MARKET_CAP", B113),"M",""),",","")*1</f>
        <v>2403</v>
      </c>
      <c r="G113" s="5">
        <f>SUBSTITUTE(SUBSTITUTE(RTD("tos.rtd", , "YIELD", $B113),"M",""),",","")*1</f>
        <v>4.0899999999999999E-2</v>
      </c>
      <c r="H113">
        <v>1.44</v>
      </c>
      <c r="I113" s="6">
        <f t="shared" si="10"/>
        <v>14.277777777777777</v>
      </c>
      <c r="J113" s="6">
        <f>RTD("tos.rtd", , "52HIGH", B113)*1</f>
        <v>23.21</v>
      </c>
      <c r="K113" s="6">
        <f>RTD("tos.rtd", , "52LOW", $B113)*1</f>
        <v>18.079999999999998</v>
      </c>
      <c r="M113" s="5" t="str">
        <f t="shared" si="11"/>
        <v/>
      </c>
      <c r="N113" s="1">
        <f t="shared" si="12"/>
        <v>0.1288910505836578</v>
      </c>
      <c r="O113" s="1">
        <f t="shared" si="13"/>
        <v>-0.12062256809338523</v>
      </c>
      <c r="P113" s="1">
        <f t="shared" si="14"/>
        <v>0.58396111111111104</v>
      </c>
      <c r="Q113" s="6">
        <v>3.6</v>
      </c>
      <c r="R113" s="7">
        <v>1.33</v>
      </c>
      <c r="T113" s="1" t="str">
        <f>+VLOOKUP(Táblázat3[[#This Row],[Symbol]],'[1]Table 1'!$B:$I,8,FALSE)</f>
        <v>Mid Cap</v>
      </c>
      <c r="U113" s="61">
        <f>+VLOOKUP(Táblázat3[[#This Row],[Symbol]],'[1]Table 1'!$B:$F,5,FALSE)</f>
        <v>-0.26619999999999999</v>
      </c>
    </row>
    <row r="114" spans="1:21" x14ac:dyDescent="0.25">
      <c r="A114" t="s">
        <v>38</v>
      </c>
      <c r="B114" t="s">
        <v>208</v>
      </c>
      <c r="C114" s="4">
        <f>RTD("tos.rtd", , "LAST", B114)*1</f>
        <v>22.15</v>
      </c>
      <c r="D114" s="5">
        <f>+RTD("tos.rtd", , "PERCENT_CHANGE",Táblázat3[[#This Row],[Symbol]])*1</f>
        <v>1.3299999999999999E-2</v>
      </c>
      <c r="E114" s="3">
        <f>SUBSTITUTE(SUBSTITUTE(RTD("tos.rtd", , "VOLUME", B114),",",""),".","")*1</f>
        <v>1255232</v>
      </c>
      <c r="F114" s="3">
        <f>SUBSTITUTE(SUBSTITUTE(RTD("tos.rtd", , "MARKET_CAP", B114),"M",""),",","")*1</f>
        <v>2786</v>
      </c>
      <c r="G114" s="5">
        <f>SUBSTITUTE(SUBSTITUTE(RTD("tos.rtd", , "YIELD", $B114),"M",""),",","")*1</f>
        <v>3.7900000000000003E-2</v>
      </c>
      <c r="H114">
        <v>-0.86</v>
      </c>
      <c r="I114" s="6">
        <f t="shared" si="10"/>
        <v>-25.755813953488371</v>
      </c>
      <c r="J114" s="6">
        <f>RTD("tos.rtd", , "52HIGH", B114)*1</f>
        <v>22.58</v>
      </c>
      <c r="K114" s="6">
        <f>RTD("tos.rtd", , "52LOW", $B114)*1</f>
        <v>16.434999999999999</v>
      </c>
      <c r="M114" s="5" t="str">
        <f t="shared" si="11"/>
        <v/>
      </c>
      <c r="N114" s="1">
        <f t="shared" si="12"/>
        <v>1.9413092550790045E-2</v>
      </c>
      <c r="O114" s="1">
        <f t="shared" si="13"/>
        <v>-0.25801354401805865</v>
      </c>
      <c r="P114" s="1">
        <f t="shared" si="14"/>
        <v>-0.97614534883720938</v>
      </c>
      <c r="Q114" s="6">
        <v>6.1</v>
      </c>
      <c r="R114" s="7">
        <v>1.39</v>
      </c>
      <c r="S114" s="2" t="s">
        <v>284</v>
      </c>
      <c r="T114" s="1" t="str">
        <f>+VLOOKUP(Táblázat3[[#This Row],[Symbol]],'[1]Table 1'!$B:$I,8,FALSE)</f>
        <v>Mid Cap</v>
      </c>
      <c r="U114" s="61">
        <f>+VLOOKUP(Táblázat3[[#This Row],[Symbol]],'[1]Table 1'!$B:$F,5,FALSE)</f>
        <v>-0.1706</v>
      </c>
    </row>
    <row r="115" spans="1:21" x14ac:dyDescent="0.25">
      <c r="A115" t="s">
        <v>38</v>
      </c>
      <c r="B115" t="s">
        <v>209</v>
      </c>
      <c r="C115" s="4">
        <f>RTD("tos.rtd", , "LAST", B115)*1</f>
        <v>15.67</v>
      </c>
      <c r="D115" s="5">
        <f>+RTD("tos.rtd", , "PERCENT_CHANGE",Táblázat3[[#This Row],[Symbol]])*1</f>
        <v>1.4200000000000001E-2</v>
      </c>
      <c r="E115" s="3">
        <f>SUBSTITUTE(SUBSTITUTE(RTD("tos.rtd", , "VOLUME", B115),",",""),".","")*1</f>
        <v>2762638</v>
      </c>
      <c r="F115" s="3">
        <f>SUBSTITUTE(SUBSTITUTE(RTD("tos.rtd", , "MARKET_CAP", B115),"M",""),",","")*1</f>
        <v>2761</v>
      </c>
      <c r="G115" s="5">
        <f>SUBSTITUTE(SUBSTITUTE(RTD("tos.rtd", , "YIELD", $B115),"M",""),",","")*1</f>
        <v>4.8500000000000001E-2</v>
      </c>
      <c r="H115">
        <v>1.57</v>
      </c>
      <c r="I115" s="6">
        <f t="shared" si="10"/>
        <v>9.9808917197452232</v>
      </c>
      <c r="J115" s="6">
        <f>RTD("tos.rtd", , "52HIGH", B115)*1</f>
        <v>16.18</v>
      </c>
      <c r="K115" s="6">
        <f>RTD("tos.rtd", , "52LOW", $B115)*1</f>
        <v>12.32</v>
      </c>
      <c r="L115" s="5">
        <v>4.5199999999999997E-2</v>
      </c>
      <c r="M115" s="5">
        <f t="shared" si="11"/>
        <v>7.3008849557522293E-2</v>
      </c>
      <c r="N115" s="1">
        <f t="shared" si="12"/>
        <v>3.2546266751754871E-2</v>
      </c>
      <c r="O115" s="1">
        <f t="shared" si="13"/>
        <v>-0.21378430121250791</v>
      </c>
      <c r="P115" s="1">
        <f t="shared" si="14"/>
        <v>0.48407324840764326</v>
      </c>
      <c r="Q115" s="6">
        <v>6.75</v>
      </c>
      <c r="R115" s="7">
        <v>1.31</v>
      </c>
      <c r="S115" s="2" t="s">
        <v>288</v>
      </c>
      <c r="T115" s="1" t="str">
        <f>+VLOOKUP(Táblázat3[[#This Row],[Symbol]],'[1]Table 1'!$B:$I,8,FALSE)</f>
        <v>Mid Cap</v>
      </c>
      <c r="U115" s="61">
        <f>+VLOOKUP(Táblázat3[[#This Row],[Symbol]],'[1]Table 1'!$B:$F,5,FALSE)</f>
        <v>-0.19550000000000001</v>
      </c>
    </row>
    <row r="116" spans="1:21" x14ac:dyDescent="0.25">
      <c r="A116" t="s">
        <v>38</v>
      </c>
      <c r="B116" t="s">
        <v>213</v>
      </c>
      <c r="C116" s="4">
        <f>RTD("tos.rtd", , "LAST", B116)*1</f>
        <v>29.51</v>
      </c>
      <c r="D116" s="5">
        <f>+RTD("tos.rtd", , "PERCENT_CHANGE",Táblázat3[[#This Row],[Symbol]])*1</f>
        <v>2.3900000000000001E-2</v>
      </c>
      <c r="E116" s="3">
        <f>SUBSTITUTE(SUBSTITUTE(RTD("tos.rtd", , "VOLUME", B116),",",""),".","")*1</f>
        <v>2348377</v>
      </c>
      <c r="F116" s="3">
        <f>SUBSTITUTE(SUBSTITUTE(RTD("tos.rtd", , "MARKET_CAP", B116),"M",""),",","")*1</f>
        <v>3307</v>
      </c>
      <c r="G116" s="5">
        <f>SUBSTITUTE(SUBSTITUTE(RTD("tos.rtd", , "YIELD", $B116),"M",""),",","")*1</f>
        <v>3.73E-2</v>
      </c>
      <c r="H116">
        <v>2.81</v>
      </c>
      <c r="I116" s="6">
        <f t="shared" si="10"/>
        <v>10.501779359430605</v>
      </c>
      <c r="J116" s="6">
        <f>RTD("tos.rtd", , "52HIGH", B116)*1</f>
        <v>30.274999999999999</v>
      </c>
      <c r="K116" s="6">
        <f>RTD("tos.rtd", , "52LOW", $B116)*1</f>
        <v>20.035</v>
      </c>
      <c r="L116" s="5">
        <v>4.2099999999999999E-2</v>
      </c>
      <c r="M116" s="5">
        <f t="shared" si="11"/>
        <v>-0.11401425178147262</v>
      </c>
      <c r="N116" s="1">
        <f t="shared" si="12"/>
        <v>2.5923415791257121E-2</v>
      </c>
      <c r="O116" s="1">
        <f t="shared" si="13"/>
        <v>-0.32107760081328363</v>
      </c>
      <c r="P116" s="1">
        <f t="shared" si="14"/>
        <v>0.39171637010676158</v>
      </c>
      <c r="Q116" s="6">
        <v>2.76</v>
      </c>
      <c r="R116" s="7">
        <v>2.23</v>
      </c>
      <c r="S116" s="2" t="s">
        <v>277</v>
      </c>
      <c r="T116" s="1" t="str">
        <f>+VLOOKUP(Táblázat3[[#This Row],[Symbol]],'[1]Table 1'!$B:$I,8,FALSE)</f>
        <v>Mid Cap</v>
      </c>
      <c r="U116" s="61">
        <f>+VLOOKUP(Táblázat3[[#This Row],[Symbol]],'[1]Table 1'!$B:$F,5,FALSE)</f>
        <v>-0.10050000000000001</v>
      </c>
    </row>
    <row r="117" spans="1:21" x14ac:dyDescent="0.25">
      <c r="A117" t="s">
        <v>38</v>
      </c>
      <c r="B117" t="s">
        <v>216</v>
      </c>
      <c r="C117" s="4">
        <f>RTD("tos.rtd", , "LAST", B117)*1</f>
        <v>13.81</v>
      </c>
      <c r="D117" s="5">
        <f>+RTD("tos.rtd", , "PERCENT_CHANGE",Táblázat3[[#This Row],[Symbol]])*1</f>
        <v>2.8999999999999998E-3</v>
      </c>
      <c r="E117" s="3">
        <f>SUBSTITUTE(SUBSTITUTE(RTD("tos.rtd", , "VOLUME", B117),",",""),".","")*1</f>
        <v>2095814</v>
      </c>
      <c r="F117" s="3">
        <f>SUBSTITUTE(SUBSTITUTE(RTD("tos.rtd", , "MARKET_CAP", B117),"M",""),",","")*1</f>
        <v>3141</v>
      </c>
      <c r="G117" s="5">
        <f>SUBSTITUTE(SUBSTITUTE(RTD("tos.rtd", , "YIELD", $B117),"M",""),",","")*1</f>
        <v>2.9000000000000001E-2</v>
      </c>
      <c r="H117">
        <v>1.29</v>
      </c>
      <c r="I117" s="6">
        <f t="shared" ref="I117:I148" si="15">+IF(ISERROR(C117/H117)=TRUE,"",C117/H117)</f>
        <v>10.705426356589147</v>
      </c>
      <c r="J117" s="6">
        <f>RTD("tos.rtd", , "52HIGH", B117)*1</f>
        <v>15.11</v>
      </c>
      <c r="K117" s="6">
        <f>RTD("tos.rtd", , "52LOW", $B117)*1</f>
        <v>12.18</v>
      </c>
      <c r="L117" s="5">
        <v>2.41E-2</v>
      </c>
      <c r="M117" s="5">
        <f t="shared" ref="M117:M148" si="16">+IF(ISERROR(G117/L117-1)=TRUE,"",G117/L117-1)</f>
        <v>0.20331950207468896</v>
      </c>
      <c r="N117" s="1">
        <f t="shared" ref="N117:N148" si="17">+J117/C117-1</f>
        <v>9.413468501086153E-2</v>
      </c>
      <c r="O117" s="1">
        <f t="shared" ref="O117:O148" si="18">+K117/C117-1</f>
        <v>-0.11803041274438819</v>
      </c>
      <c r="P117" s="1">
        <f t="shared" ref="P117:P148" si="19">+IF(ISERROR(G117*C117/H117)=TRUE,"",G117*C117/H117)</f>
        <v>0.31045736434108528</v>
      </c>
      <c r="Q117" s="6">
        <v>9.1300000000000008</v>
      </c>
      <c r="R117" s="7">
        <v>1.18</v>
      </c>
      <c r="T117" s="1" t="str">
        <f>+VLOOKUP(Táblázat3[[#This Row],[Symbol]],'[1]Table 1'!$B:$I,8,FALSE)</f>
        <v>Mid Cap</v>
      </c>
      <c r="U117" s="61">
        <f>+VLOOKUP(Táblázat3[[#This Row],[Symbol]],'[1]Table 1'!$B:$F,5,FALSE)</f>
        <v>-0.37140000000000001</v>
      </c>
    </row>
    <row r="118" spans="1:21" x14ac:dyDescent="0.25">
      <c r="A118" t="s">
        <v>38</v>
      </c>
      <c r="B118" t="s">
        <v>221</v>
      </c>
      <c r="C118" s="4">
        <f>RTD("tos.rtd", , "LAST", B118)*1</f>
        <v>32.4</v>
      </c>
      <c r="D118" s="5">
        <f>+RTD("tos.rtd", , "PERCENT_CHANGE",Táblázat3[[#This Row],[Symbol]])*1</f>
        <v>1.2500000000000001E-2</v>
      </c>
      <c r="E118" s="3">
        <f>SUBSTITUTE(SUBSTITUTE(RTD("tos.rtd", , "VOLUME", B118),",",""),".","")*1</f>
        <v>838739</v>
      </c>
      <c r="F118" s="3">
        <f>SUBSTITUTE(SUBSTITUTE(RTD("tos.rtd", , "MARKET_CAP", B118),"M",""),",","")*1</f>
        <v>3950</v>
      </c>
      <c r="G118" s="5" t="e">
        <f>SUBSTITUTE(SUBSTITUTE(RTD("tos.rtd", , "YIELD", $B118),"M",""),",","")*1</f>
        <v>#VALUE!</v>
      </c>
      <c r="H118">
        <v>4.26</v>
      </c>
      <c r="I118" s="6">
        <f t="shared" si="15"/>
        <v>7.605633802816901</v>
      </c>
      <c r="J118" s="6">
        <f>RTD("tos.rtd", , "52HIGH", B118)*1</f>
        <v>34.950000000000003</v>
      </c>
      <c r="K118" s="6">
        <f>RTD("tos.rtd", , "52LOW", $B118)*1</f>
        <v>28.981999999999999</v>
      </c>
      <c r="L118" s="5">
        <v>7.6899999999999996E-2</v>
      </c>
      <c r="M118" s="5" t="str">
        <f t="shared" si="16"/>
        <v/>
      </c>
      <c r="N118" s="1">
        <f t="shared" si="17"/>
        <v>7.8703703703703942E-2</v>
      </c>
      <c r="O118" s="1">
        <f t="shared" si="18"/>
        <v>-0.10549382716049382</v>
      </c>
      <c r="P118" s="1" t="str">
        <f t="shared" si="19"/>
        <v/>
      </c>
      <c r="Q118" s="6">
        <v>0.03</v>
      </c>
      <c r="R118" s="7">
        <v>1.3</v>
      </c>
      <c r="T118" s="1" t="str">
        <f>+VLOOKUP(Táblázat3[[#This Row],[Symbol]],'[1]Table 1'!$B:$I,8,FALSE)</f>
        <v>Mid Cap</v>
      </c>
      <c r="U118" s="61">
        <f>+VLOOKUP(Táblázat3[[#This Row],[Symbol]],'[1]Table 1'!$B:$F,5,FALSE)</f>
        <v>1.7000000000000001E-2</v>
      </c>
    </row>
    <row r="119" spans="1:21" x14ac:dyDescent="0.25">
      <c r="A119" t="s">
        <v>38</v>
      </c>
      <c r="B119" t="s">
        <v>222</v>
      </c>
      <c r="C119" s="4">
        <f>RTD("tos.rtd", , "LAST", B119)*1</f>
        <v>41.03</v>
      </c>
      <c r="D119" s="5">
        <f>+RTD("tos.rtd", , "PERCENT_CHANGE",Táblázat3[[#This Row],[Symbol]])*1</f>
        <v>1.7399999999999999E-2</v>
      </c>
      <c r="E119" s="3">
        <f>SUBSTITUTE(SUBSTITUTE(RTD("tos.rtd", , "VOLUME", B119),",",""),".","")*1</f>
        <v>2875975</v>
      </c>
      <c r="F119" s="3">
        <f>SUBSTITUTE(SUBSTITUTE(RTD("tos.rtd", , "MARKET_CAP", B119),"M",""),",","")*1</f>
        <v>6022</v>
      </c>
      <c r="G119" s="5">
        <f>SUBSTITUTE(SUBSTITUTE(RTD("tos.rtd", , "YIELD", $B119),"M",""),",","")*1</f>
        <v>2.8299999999999999E-2</v>
      </c>
      <c r="H119">
        <v>2.2599999999999998</v>
      </c>
      <c r="I119" s="6">
        <f t="shared" si="15"/>
        <v>18.154867256637171</v>
      </c>
      <c r="J119" s="6">
        <f>RTD("tos.rtd", , "52HIGH", B119)*1</f>
        <v>41.15</v>
      </c>
      <c r="K119" s="6">
        <f>RTD("tos.rtd", , "52LOW", $B119)*1</f>
        <v>30.12</v>
      </c>
      <c r="L119" s="5">
        <v>3.5700000000000003E-2</v>
      </c>
      <c r="M119" s="5">
        <f t="shared" si="16"/>
        <v>-0.20728291316526615</v>
      </c>
      <c r="N119" s="1">
        <f t="shared" si="17"/>
        <v>2.924689251766921E-3</v>
      </c>
      <c r="O119" s="1">
        <f t="shared" si="18"/>
        <v>-0.26590299780648308</v>
      </c>
      <c r="P119" s="1">
        <f t="shared" si="19"/>
        <v>0.51378274336283192</v>
      </c>
      <c r="Q119" s="6">
        <v>11.38</v>
      </c>
      <c r="R119" s="7">
        <v>2.9</v>
      </c>
      <c r="S119" s="2" t="s">
        <v>276</v>
      </c>
      <c r="T119" s="1" t="str">
        <f>+VLOOKUP(Táblázat3[[#This Row],[Symbol]],'[1]Table 1'!$B:$I,8,FALSE)</f>
        <v>Mid Cap</v>
      </c>
      <c r="U119" s="61">
        <f>+VLOOKUP(Táblázat3[[#This Row],[Symbol]],'[1]Table 1'!$B:$F,5,FALSE)</f>
        <v>3.32E-2</v>
      </c>
    </row>
    <row r="120" spans="1:21" x14ac:dyDescent="0.25">
      <c r="A120" t="s">
        <v>38</v>
      </c>
      <c r="B120" t="s">
        <v>223</v>
      </c>
      <c r="C120" s="4">
        <f>RTD("tos.rtd", , "LAST", B120)*1</f>
        <v>38.173200000000001</v>
      </c>
      <c r="D120" s="5">
        <f>+RTD("tos.rtd", , "PERCENT_CHANGE",Táblázat3[[#This Row],[Symbol]])*1</f>
        <v>0</v>
      </c>
      <c r="E120" s="3">
        <f>SUBSTITUTE(SUBSTITUTE(RTD("tos.rtd", , "VOLUME", B120),",",""),".","")*1</f>
        <v>2983</v>
      </c>
      <c r="F120" s="3">
        <f>SUBSTITUTE(SUBSTITUTE(RTD("tos.rtd", , "MARKET_CAP", B120),"M",""),",","")*1</f>
        <v>4689</v>
      </c>
      <c r="G120" s="5">
        <f>SUBSTITUTE(SUBSTITUTE(RTD("tos.rtd", , "YIELD", $B120),"M",""),",","")*1</f>
        <v>4.1799999999999997E-2</v>
      </c>
      <c r="H120">
        <v>4.25</v>
      </c>
      <c r="I120" s="6">
        <f t="shared" si="15"/>
        <v>8.9819294117647068</v>
      </c>
      <c r="J120" s="6">
        <f>RTD("tos.rtd", , "52HIGH", B120)*1</f>
        <v>41.054299999999998</v>
      </c>
      <c r="K120" s="6">
        <f>RTD("tos.rtd", , "52LOW", $B120)*1</f>
        <v>32.4298</v>
      </c>
      <c r="L120" s="5">
        <v>4.1799999999999997E-2</v>
      </c>
      <c r="M120" s="5">
        <f t="shared" si="16"/>
        <v>0</v>
      </c>
      <c r="N120" s="1">
        <f t="shared" si="17"/>
        <v>7.5474416606414962E-2</v>
      </c>
      <c r="O120" s="1">
        <f t="shared" si="18"/>
        <v>-0.15045634109794304</v>
      </c>
      <c r="P120" s="1">
        <f t="shared" si="19"/>
        <v>0.3754446494117647</v>
      </c>
      <c r="Q120" s="6">
        <v>4.54</v>
      </c>
      <c r="R120" s="7">
        <v>4.93</v>
      </c>
      <c r="T120" s="1" t="e">
        <f>+VLOOKUP(Táblázat3[[#This Row],[Symbol]],'[1]Table 1'!$B:$I,8,FALSE)</f>
        <v>#N/A</v>
      </c>
      <c r="U120" s="61" t="e">
        <f>+VLOOKUP(Táblázat3[[#This Row],[Symbol]],'[1]Table 1'!$B:$F,5,FALSE)</f>
        <v>#N/A</v>
      </c>
    </row>
    <row r="121" spans="1:21" x14ac:dyDescent="0.25">
      <c r="A121" t="s">
        <v>38</v>
      </c>
      <c r="B121" t="s">
        <v>230</v>
      </c>
      <c r="C121" s="4">
        <f>RTD("tos.rtd", , "LAST", B121)*1</f>
        <v>47.68</v>
      </c>
      <c r="D121" s="5">
        <f>+RTD("tos.rtd", , "PERCENT_CHANGE",Táblázat3[[#This Row],[Symbol]])*1</f>
        <v>7.4000000000000003E-3</v>
      </c>
      <c r="E121" s="3">
        <f>SUBSTITUTE(SUBSTITUTE(RTD("tos.rtd", , "VOLUME", B121),",",""),".","")*1</f>
        <v>1052648</v>
      </c>
      <c r="F121" s="3">
        <f>SUBSTITUTE(SUBSTITUTE(RTD("tos.rtd", , "MARKET_CAP", B121),"M",""),",","")*1</f>
        <v>4946</v>
      </c>
      <c r="G121" s="5">
        <f>SUBSTITUTE(SUBSTITUTE(RTD("tos.rtd", , "YIELD", $B121),"M",""),",","")*1</f>
        <v>3.9800000000000002E-2</v>
      </c>
      <c r="H121">
        <v>3.62</v>
      </c>
      <c r="I121" s="6">
        <f t="shared" si="15"/>
        <v>13.171270718232044</v>
      </c>
      <c r="J121" s="6">
        <f>RTD("tos.rtd", , "52HIGH", B121)*1</f>
        <v>48.74</v>
      </c>
      <c r="K121" s="6">
        <f>RTD("tos.rtd", , "52LOW", $B121)*1</f>
        <v>37.090000000000003</v>
      </c>
      <c r="L121" s="5">
        <v>4.4400000000000002E-2</v>
      </c>
      <c r="M121" s="5">
        <f t="shared" si="16"/>
        <v>-0.10360360360360354</v>
      </c>
      <c r="N121" s="1">
        <f t="shared" si="17"/>
        <v>2.2231543624161132E-2</v>
      </c>
      <c r="O121" s="1">
        <f t="shared" si="18"/>
        <v>-0.22210570469798652</v>
      </c>
      <c r="P121" s="1">
        <f t="shared" si="19"/>
        <v>0.52421657458563531</v>
      </c>
      <c r="Q121" s="6">
        <v>4.46</v>
      </c>
      <c r="R121" s="7">
        <v>2.68</v>
      </c>
      <c r="S121" s="2" t="s">
        <v>289</v>
      </c>
      <c r="T121" s="1" t="str">
        <f>+VLOOKUP(Táblázat3[[#This Row],[Symbol]],'[1]Table 1'!$B:$I,8,FALSE)</f>
        <v>Mid Cap</v>
      </c>
      <c r="U121" s="61">
        <f>+VLOOKUP(Táblázat3[[#This Row],[Symbol]],'[1]Table 1'!$B:$F,5,FALSE)</f>
        <v>-5.7799999999999997E-2</v>
      </c>
    </row>
    <row r="122" spans="1:21" x14ac:dyDescent="0.25">
      <c r="A122" t="s">
        <v>38</v>
      </c>
      <c r="B122" t="s">
        <v>233</v>
      </c>
      <c r="C122" s="4">
        <f>RTD("tos.rtd", , "LAST", B122)*1</f>
        <v>36.520000000000003</v>
      </c>
      <c r="D122" s="5">
        <f>+RTD("tos.rtd", , "PERCENT_CHANGE",Táblázat3[[#This Row],[Symbol]])*1</f>
        <v>1.1599999999999999E-2</v>
      </c>
      <c r="E122" s="3">
        <f>SUBSTITUTE(SUBSTITUTE(RTD("tos.rtd", , "VOLUME", B122),",",""),".","")*1</f>
        <v>1688176</v>
      </c>
      <c r="F122" s="3">
        <f>SUBSTITUTE(SUBSTITUTE(RTD("tos.rtd", , "MARKET_CAP", B122),"M",""),",","")*1</f>
        <v>5659</v>
      </c>
      <c r="G122" s="5">
        <f>SUBSTITUTE(SUBSTITUTE(RTD("tos.rtd", , "YIELD", $B122),"M",""),",","")*1</f>
        <v>2.7400000000000001E-2</v>
      </c>
      <c r="H122">
        <v>1.83</v>
      </c>
      <c r="I122" s="6">
        <f t="shared" si="15"/>
        <v>19.956284153005466</v>
      </c>
      <c r="J122" s="6">
        <f>RTD("tos.rtd", , "52HIGH", B122)*1</f>
        <v>36.85</v>
      </c>
      <c r="K122" s="6">
        <f>RTD("tos.rtd", , "52LOW", $B122)*1</f>
        <v>27.12</v>
      </c>
      <c r="M122" s="5" t="str">
        <f t="shared" si="16"/>
        <v/>
      </c>
      <c r="N122" s="1">
        <f t="shared" si="17"/>
        <v>9.0361445783131433E-3</v>
      </c>
      <c r="O122" s="1">
        <f t="shared" si="18"/>
        <v>-0.25739320920043818</v>
      </c>
      <c r="P122" s="1">
        <f t="shared" si="19"/>
        <v>0.54680218579234985</v>
      </c>
      <c r="Q122" s="6">
        <v>7.7</v>
      </c>
      <c r="R122" s="7">
        <v>1.52</v>
      </c>
      <c r="T122" s="1" t="str">
        <f>+VLOOKUP(Táblázat3[[#This Row],[Symbol]],'[1]Table 1'!$B:$I,8,FALSE)</f>
        <v>Mid Cap</v>
      </c>
      <c r="U122" s="61">
        <f>+VLOOKUP(Táblázat3[[#This Row],[Symbol]],'[1]Table 1'!$B:$F,5,FALSE)</f>
        <v>-0.22789999999999999</v>
      </c>
    </row>
    <row r="123" spans="1:21" x14ac:dyDescent="0.25">
      <c r="A123" t="s">
        <v>38</v>
      </c>
      <c r="B123" t="s">
        <v>234</v>
      </c>
      <c r="C123" s="4">
        <f>RTD("tos.rtd", , "LAST", B123)*1</f>
        <v>39.770000000000003</v>
      </c>
      <c r="D123" s="5">
        <f>+RTD("tos.rtd", , "PERCENT_CHANGE",Táblázat3[[#This Row],[Symbol]])*1</f>
        <v>-1.2999999999999999E-3</v>
      </c>
      <c r="E123" s="3">
        <f>SUBSTITUTE(SUBSTITUTE(RTD("tos.rtd", , "VOLUME", B123),",",""),".","")*1</f>
        <v>2363684</v>
      </c>
      <c r="F123" s="3">
        <f>SUBSTITUTE(SUBSTITUTE(RTD("tos.rtd", , "MARKET_CAP", B123),"M",""),",","")*1</f>
        <v>5334</v>
      </c>
      <c r="G123" s="5">
        <f>SUBSTITUTE(SUBSTITUTE(RTD("tos.rtd", , "YIELD", $B123),"M",""),",","")*1</f>
        <v>2.2599999999999999E-2</v>
      </c>
      <c r="H123">
        <v>2.19</v>
      </c>
      <c r="I123" s="6">
        <f t="shared" si="15"/>
        <v>18.159817351598175</v>
      </c>
      <c r="J123" s="6">
        <f>RTD("tos.rtd", , "52HIGH", B123)*1</f>
        <v>43.21</v>
      </c>
      <c r="K123" s="6">
        <f>RTD("tos.rtd", , "52LOW", $B123)*1</f>
        <v>33.299999999999997</v>
      </c>
      <c r="L123" s="5">
        <v>2.1600000000000001E-2</v>
      </c>
      <c r="M123" s="5">
        <f t="shared" si="16"/>
        <v>4.629629629629628E-2</v>
      </c>
      <c r="N123" s="1">
        <f t="shared" si="17"/>
        <v>8.6497359818958897E-2</v>
      </c>
      <c r="O123" s="1">
        <f t="shared" si="18"/>
        <v>-0.1626854412874027</v>
      </c>
      <c r="P123" s="1">
        <f t="shared" si="19"/>
        <v>0.41041187214611874</v>
      </c>
      <c r="Q123" s="6">
        <v>7.3</v>
      </c>
      <c r="R123" s="7">
        <v>1.1000000000000001</v>
      </c>
      <c r="T123" s="1" t="str">
        <f>+VLOOKUP(Táblázat3[[#This Row],[Symbol]],'[1]Table 1'!$B:$I,8,FALSE)</f>
        <v>Mid Cap</v>
      </c>
      <c r="U123" s="61">
        <f>+VLOOKUP(Táblázat3[[#This Row],[Symbol]],'[1]Table 1'!$B:$F,5,FALSE)</f>
        <v>-5.3900000000000003E-2</v>
      </c>
    </row>
    <row r="124" spans="1:21" x14ac:dyDescent="0.25">
      <c r="A124" t="s">
        <v>38</v>
      </c>
      <c r="B124" t="s">
        <v>57</v>
      </c>
      <c r="C124" s="4">
        <f>RTD("tos.rtd", , "LAST", B124)*1</f>
        <v>43.32</v>
      </c>
      <c r="D124" s="5">
        <f>+RTD("tos.rtd", , "PERCENT_CHANGE",Táblázat3[[#This Row],[Symbol]])*1</f>
        <v>2.0000000000000001E-4</v>
      </c>
      <c r="E124" s="3">
        <f>SUBSTITUTE(SUBSTITUTE(RTD("tos.rtd", , "VOLUME", B124),",",""),".","")*1</f>
        <v>1847914</v>
      </c>
      <c r="F124" s="3">
        <f>SUBSTITUTE(SUBSTITUTE(RTD("tos.rtd", , "MARKET_CAP", B124),"M",""),",","")*1</f>
        <v>7596</v>
      </c>
      <c r="G124" s="5">
        <f>SUBSTITUTE(SUBSTITUTE(RTD("tos.rtd", , "YIELD", $B124),"M",""),",","")*1</f>
        <v>2.5899999999999999E-2</v>
      </c>
      <c r="H124">
        <v>2.5499999999999998</v>
      </c>
      <c r="I124" s="6">
        <f t="shared" si="15"/>
        <v>16.988235294117647</v>
      </c>
      <c r="J124" s="6">
        <f>RTD("tos.rtd", , "52HIGH", B124)*1</f>
        <v>45.08</v>
      </c>
      <c r="K124" s="6">
        <f>RTD("tos.rtd", , "52LOW", $B124)*1</f>
        <v>32.32</v>
      </c>
      <c r="L124" s="5">
        <v>2.64E-2</v>
      </c>
      <c r="M124" s="5">
        <f t="shared" si="16"/>
        <v>-1.8939393939393923E-2</v>
      </c>
      <c r="N124" s="1">
        <f t="shared" si="17"/>
        <v>4.062788550323182E-2</v>
      </c>
      <c r="O124" s="1">
        <f t="shared" si="18"/>
        <v>-0.25392428439519854</v>
      </c>
      <c r="P124" s="1">
        <f t="shared" si="19"/>
        <v>0.4399952941176471</v>
      </c>
      <c r="Q124" s="6">
        <v>7.07</v>
      </c>
      <c r="R124" s="7">
        <v>2.0699999999999998</v>
      </c>
      <c r="S124" s="2" t="s">
        <v>302</v>
      </c>
      <c r="T124" s="1" t="str">
        <f>+VLOOKUP(Táblázat3[[#This Row],[Symbol]],'[1]Table 1'!$B:$I,8,FALSE)</f>
        <v>Mid Cap</v>
      </c>
      <c r="U124" s="61">
        <f>+VLOOKUP(Táblázat3[[#This Row],[Symbol]],'[1]Table 1'!$B:$F,5,FALSE)</f>
        <v>-5.2499999999999998E-2</v>
      </c>
    </row>
    <row r="125" spans="1:21" x14ac:dyDescent="0.25">
      <c r="A125" t="s">
        <v>38</v>
      </c>
      <c r="B125" t="s">
        <v>20</v>
      </c>
      <c r="C125" s="4">
        <f>RTD("tos.rtd", , "LAST", B125)*1</f>
        <v>90.77</v>
      </c>
      <c r="D125" s="5">
        <f>+RTD("tos.rtd", , "PERCENT_CHANGE",Táblázat3[[#This Row],[Symbol]])*1</f>
        <v>2.7000000000000001E-3</v>
      </c>
      <c r="E125" s="3">
        <f>SUBSTITUTE(SUBSTITUTE(RTD("tos.rtd", , "VOLUME", B125),",",""),".","")*1</f>
        <v>1598615</v>
      </c>
      <c r="F125" s="3">
        <f>SUBSTITUTE(SUBSTITUTE(RTD("tos.rtd", , "MARKET_CAP", B125),"M",""),",","")*1</f>
        <v>7272</v>
      </c>
      <c r="G125" s="5">
        <f>SUBSTITUTE(SUBSTITUTE(RTD("tos.rtd", , "YIELD", $B125),"M",""),",","")*1</f>
        <v>3.9E-2</v>
      </c>
      <c r="H125">
        <v>6.31</v>
      </c>
      <c r="I125" s="6">
        <f t="shared" si="15"/>
        <v>14.385103011093502</v>
      </c>
      <c r="J125" s="6">
        <f>RTD("tos.rtd", , "52HIGH", B125)*1</f>
        <v>93.91</v>
      </c>
      <c r="K125" s="6">
        <f>RTD("tos.rtd", , "52LOW", $B125)*1</f>
        <v>75.454999999999998</v>
      </c>
      <c r="L125" s="5">
        <v>1.9699999999999999E-2</v>
      </c>
      <c r="M125" s="5">
        <f t="shared" si="16"/>
        <v>0.97969543147208138</v>
      </c>
      <c r="N125" s="1">
        <f t="shared" si="17"/>
        <v>3.4592927178583199E-2</v>
      </c>
      <c r="O125" s="1">
        <f t="shared" si="18"/>
        <v>-0.16872314641401343</v>
      </c>
      <c r="P125" s="1">
        <f t="shared" si="19"/>
        <v>0.56101901743264659</v>
      </c>
      <c r="Q125" s="6">
        <v>5.51</v>
      </c>
      <c r="R125" s="7">
        <v>2.12</v>
      </c>
      <c r="S125" s="2" t="s">
        <v>278</v>
      </c>
      <c r="T125" s="1" t="str">
        <f>+VLOOKUP(Táblázat3[[#This Row],[Symbol]],'[1]Table 1'!$B:$I,8,FALSE)</f>
        <v>Mid Cap</v>
      </c>
      <c r="U125" s="61">
        <f>+VLOOKUP(Táblázat3[[#This Row],[Symbol]],'[1]Table 1'!$B:$F,5,FALSE)</f>
        <v>-0.26600000000000001</v>
      </c>
    </row>
    <row r="126" spans="1:21" x14ac:dyDescent="0.25">
      <c r="A126" t="s">
        <v>38</v>
      </c>
      <c r="B126" t="s">
        <v>248</v>
      </c>
      <c r="C126" s="4">
        <f>RTD("tos.rtd", , "LAST", B126)*1</f>
        <v>82.77</v>
      </c>
      <c r="D126" s="5">
        <f>+RTD("tos.rtd", , "PERCENT_CHANGE",Táblázat3[[#This Row],[Symbol]])*1</f>
        <v>3.3999999999999998E-3</v>
      </c>
      <c r="E126" s="3">
        <f>SUBSTITUTE(SUBSTITUTE(RTD("tos.rtd", , "VOLUME", B126),",",""),".","")*1</f>
        <v>2863609</v>
      </c>
      <c r="F126" s="3">
        <f>SUBSTITUTE(SUBSTITUTE(RTD("tos.rtd", , "MARKET_CAP", B126),"M",""),",","")*1</f>
        <v>8775</v>
      </c>
      <c r="G126" s="5">
        <f>SUBSTITUTE(SUBSTITUTE(RTD("tos.rtd", , "YIELD", $B126),"M",""),",","")*1</f>
        <v>2.3400000000000001E-2</v>
      </c>
      <c r="H126">
        <v>5.4</v>
      </c>
      <c r="I126" s="6">
        <f t="shared" si="15"/>
        <v>15.327777777777776</v>
      </c>
      <c r="J126" s="6">
        <f>RTD("tos.rtd", , "52HIGH", B126)*1</f>
        <v>85.29</v>
      </c>
      <c r="K126" s="6">
        <f>RTD("tos.rtd", , "52LOW", $B126)*1</f>
        <v>59.05</v>
      </c>
      <c r="L126" s="5">
        <v>2.5700000000000001E-2</v>
      </c>
      <c r="M126" s="5">
        <f t="shared" si="16"/>
        <v>-8.9494163424124529E-2</v>
      </c>
      <c r="N126" s="1">
        <f t="shared" si="17"/>
        <v>3.0445813700616275E-2</v>
      </c>
      <c r="O126" s="1">
        <f t="shared" si="18"/>
        <v>-0.28657726229310132</v>
      </c>
      <c r="P126" s="1">
        <f t="shared" si="19"/>
        <v>0.35866999999999999</v>
      </c>
      <c r="Q126" s="6">
        <v>6.27</v>
      </c>
      <c r="R126" s="7">
        <v>4.7699999999999996</v>
      </c>
      <c r="S126" s="2" t="s">
        <v>303</v>
      </c>
      <c r="T126" s="1" t="str">
        <f>+VLOOKUP(Táblázat3[[#This Row],[Symbol]],'[1]Table 1'!$B:$I,8,FALSE)</f>
        <v>Mid Cap</v>
      </c>
      <c r="U126" s="61">
        <f>+VLOOKUP(Táblázat3[[#This Row],[Symbol]],'[1]Table 1'!$B:$F,5,FALSE)</f>
        <v>-4.9200000000000001E-2</v>
      </c>
    </row>
    <row r="127" spans="1:21" x14ac:dyDescent="0.25">
      <c r="A127" t="s">
        <v>38</v>
      </c>
      <c r="B127" t="s">
        <v>18</v>
      </c>
      <c r="C127" s="4">
        <f>RTD("tos.rtd", , "LAST", B127)*1</f>
        <v>66.91</v>
      </c>
      <c r="D127" s="5">
        <f>+RTD("tos.rtd", , "PERCENT_CHANGE",Táblázat3[[#This Row],[Symbol]])*1</f>
        <v>-5.4000000000000003E-3</v>
      </c>
      <c r="E127" s="3">
        <f>SUBSTITUTE(SUBSTITUTE(RTD("tos.rtd", , "VOLUME", B127),",",""),".","")*1</f>
        <v>2477609</v>
      </c>
      <c r="F127" s="3">
        <f>SUBSTITUTE(SUBSTITUTE(RTD("tos.rtd", , "MARKET_CAP", B127),"M",""),",","")*1</f>
        <v>12770</v>
      </c>
      <c r="G127" s="5">
        <f>SUBSTITUTE(SUBSTITUTE(RTD("tos.rtd", , "YIELD", $B127),"M",""),",","")*1</f>
        <v>3.95E-2</v>
      </c>
      <c r="H127">
        <v>19.27</v>
      </c>
      <c r="I127" s="6">
        <f t="shared" si="15"/>
        <v>3.4722366372599893</v>
      </c>
      <c r="J127" s="6">
        <f>RTD("tos.rtd", , "52HIGH", B127)*1</f>
        <v>70.540000000000006</v>
      </c>
      <c r="K127" s="6">
        <f>RTD("tos.rtd", , "52LOW", $B127)*1</f>
        <v>58.6</v>
      </c>
      <c r="L127" s="5">
        <v>3.5900000000000001E-2</v>
      </c>
      <c r="M127" s="5">
        <f t="shared" si="16"/>
        <v>0.10027855153203347</v>
      </c>
      <c r="N127" s="1">
        <f t="shared" si="17"/>
        <v>5.4251980272007394E-2</v>
      </c>
      <c r="O127" s="1">
        <f t="shared" si="18"/>
        <v>-0.12419668211029733</v>
      </c>
      <c r="P127" s="1">
        <f t="shared" si="19"/>
        <v>0.13715334717176961</v>
      </c>
      <c r="Q127" s="6">
        <v>0.75</v>
      </c>
      <c r="S127" s="2" t="s">
        <v>272</v>
      </c>
      <c r="T127" s="1" t="str">
        <f>+VLOOKUP(Táblázat3[[#This Row],[Symbol]],'[1]Table 1'!$B:$I,8,FALSE)</f>
        <v>Large Cap</v>
      </c>
      <c r="U127" s="61">
        <f>+VLOOKUP(Táblázat3[[#This Row],[Symbol]],'[1]Table 1'!$B:$F,5,FALSE)</f>
        <v>-0.24279999999999999</v>
      </c>
    </row>
    <row r="128" spans="1:21" x14ac:dyDescent="0.25">
      <c r="A128" t="s">
        <v>38</v>
      </c>
      <c r="B128" t="s">
        <v>22</v>
      </c>
      <c r="C128" s="4">
        <f>RTD("tos.rtd", , "LAST", B128)*1</f>
        <v>159.24</v>
      </c>
      <c r="D128" s="5">
        <f>+RTD("tos.rtd", , "PERCENT_CHANGE",Táblázat3[[#This Row],[Symbol]])*1</f>
        <v>-3.5999999999999999E-3</v>
      </c>
      <c r="E128" s="3">
        <f>SUBSTITUTE(SUBSTITUTE(RTD("tos.rtd", , "VOLUME", B128),",",""),".","")*1</f>
        <v>1752956</v>
      </c>
      <c r="F128" s="3">
        <f>SUBSTITUTE(SUBSTITUTE(RTD("tos.rtd", , "MARKET_CAP", B128),"M",""),",","")*1</f>
        <v>18337</v>
      </c>
      <c r="G128" s="5">
        <f>SUBSTITUTE(SUBSTITUTE(RTD("tos.rtd", , "YIELD", $B128),"M",""),",","")*1</f>
        <v>2.5899999999999999E-2</v>
      </c>
      <c r="H128">
        <v>8.64</v>
      </c>
      <c r="I128" s="6">
        <f t="shared" si="15"/>
        <v>18.430555555555557</v>
      </c>
      <c r="J128" s="6">
        <f>RTD("tos.rtd", , "52HIGH", B128)*1</f>
        <v>163.51</v>
      </c>
      <c r="K128" s="6">
        <f>RTD("tos.rtd", , "52LOW", $B128)*1</f>
        <v>109.04</v>
      </c>
      <c r="L128" s="5">
        <v>2.9499999999999998E-2</v>
      </c>
      <c r="M128" s="5">
        <f t="shared" si="16"/>
        <v>-0.12203389830508471</v>
      </c>
      <c r="N128" s="1">
        <f t="shared" si="17"/>
        <v>2.6814870635518684E-2</v>
      </c>
      <c r="O128" s="1">
        <f t="shared" si="18"/>
        <v>-0.31524742527003269</v>
      </c>
      <c r="P128" s="1">
        <f t="shared" si="19"/>
        <v>0.47735138888888889</v>
      </c>
      <c r="Q128" s="6">
        <v>6.24</v>
      </c>
      <c r="R128" s="7">
        <v>2.5</v>
      </c>
      <c r="S128" s="2" t="s">
        <v>303</v>
      </c>
      <c r="T128" s="1" t="str">
        <f>+VLOOKUP(Táblázat3[[#This Row],[Symbol]],'[1]Table 1'!$B:$I,8,FALSE)</f>
        <v>Large Cap</v>
      </c>
      <c r="U128" s="61">
        <f>+VLOOKUP(Táblázat3[[#This Row],[Symbol]],'[1]Table 1'!$B:$F,5,FALSE)</f>
        <v>4.6600000000000003E-2</v>
      </c>
    </row>
    <row r="129" spans="1:21" x14ac:dyDescent="0.25">
      <c r="A129" t="s">
        <v>38</v>
      </c>
      <c r="B129" t="s">
        <v>23</v>
      </c>
      <c r="C129" s="4">
        <f>RTD("tos.rtd", , "LAST", B129)*1</f>
        <v>135.78</v>
      </c>
      <c r="D129" s="5">
        <f>+RTD("tos.rtd", , "PERCENT_CHANGE",Táblázat3[[#This Row],[Symbol]])*1</f>
        <v>6.9999999999999999E-4</v>
      </c>
      <c r="E129" s="3">
        <f>SUBSTITUTE(SUBSTITUTE(RTD("tos.rtd", , "VOLUME", B129),",",""),".","")*1</f>
        <v>1230822</v>
      </c>
      <c r="F129" s="3">
        <f>SUBSTITUTE(SUBSTITUTE(RTD("tos.rtd", , "MARKET_CAP", B129),"M",""),",","")*1</f>
        <v>20995</v>
      </c>
      <c r="G129" s="5">
        <f>SUBSTITUTE(SUBSTITUTE(RTD("tos.rtd", , "YIELD", $B129),"M",""),",","")*1</f>
        <v>2.8899999999999999E-2</v>
      </c>
      <c r="H129">
        <v>8.64</v>
      </c>
      <c r="I129" s="6">
        <f t="shared" si="15"/>
        <v>15.715277777777777</v>
      </c>
      <c r="J129" s="6">
        <f>RTD("tos.rtd", , "52HIGH", B129)*1</f>
        <v>140.35</v>
      </c>
      <c r="K129" s="6">
        <f>RTD("tos.rtd", , "52LOW", $B129)*1</f>
        <v>107.84</v>
      </c>
      <c r="L129" s="5">
        <v>2.2800000000000001E-2</v>
      </c>
      <c r="M129" s="5">
        <f t="shared" si="16"/>
        <v>0.26754385964912264</v>
      </c>
      <c r="N129" s="1">
        <f t="shared" si="17"/>
        <v>3.3657386949476953E-2</v>
      </c>
      <c r="O129" s="1">
        <f t="shared" si="18"/>
        <v>-0.20577404625128881</v>
      </c>
      <c r="P129" s="1">
        <f t="shared" si="19"/>
        <v>0.45417152777777775</v>
      </c>
      <c r="Q129" s="6">
        <v>6.31</v>
      </c>
      <c r="R129" s="7">
        <v>2.46</v>
      </c>
      <c r="S129" s="2" t="s">
        <v>278</v>
      </c>
      <c r="T129" s="1" t="str">
        <f>+VLOOKUP(Táblázat3[[#This Row],[Symbol]],'[1]Table 1'!$B:$I,8,FALSE)</f>
        <v>Large Cap</v>
      </c>
      <c r="U129" s="61">
        <f>+VLOOKUP(Táblázat3[[#This Row],[Symbol]],'[1]Table 1'!$B:$F,5,FALSE)</f>
        <v>-9.06E-2</v>
      </c>
    </row>
    <row r="130" spans="1:21" x14ac:dyDescent="0.25">
      <c r="A130" t="s">
        <v>36</v>
      </c>
      <c r="B130" t="s">
        <v>100</v>
      </c>
      <c r="C130" s="4">
        <f>RTD("tos.rtd", , "LAST", B130)*1</f>
        <v>3.95</v>
      </c>
      <c r="D130" s="5">
        <f>+RTD("tos.rtd", , "PERCENT_CHANGE",Táblázat3[[#This Row],[Symbol]])*1</f>
        <v>-1.2500000000000001E-2</v>
      </c>
      <c r="E130" s="3">
        <f>SUBSTITUTE(SUBSTITUTE(RTD("tos.rtd", , "VOLUME", B130),",",""),".","")*1</f>
        <v>578</v>
      </c>
      <c r="F130" s="3">
        <f>SUBSTITUTE(SUBSTITUTE(RTD("tos.rtd", , "MARKET_CAP", B130),"M",""),",","")*1</f>
        <v>44</v>
      </c>
      <c r="G130" s="5">
        <f>SUBSTITUTE(SUBSTITUTE(RTD("tos.rtd", , "YIELD", $B130),"M",""),",","")*1</f>
        <v>1.01E-2</v>
      </c>
      <c r="H130">
        <v>-0.09</v>
      </c>
      <c r="I130" s="6">
        <f t="shared" si="15"/>
        <v>-43.888888888888893</v>
      </c>
      <c r="J130" s="6">
        <f>RTD("tos.rtd", , "52HIGH", B130)*1</f>
        <v>4.8499999999999996</v>
      </c>
      <c r="K130" s="6">
        <f>RTD("tos.rtd", , "52LOW", $B130)*1</f>
        <v>2.59</v>
      </c>
      <c r="M130" s="5" t="str">
        <f t="shared" si="16"/>
        <v/>
      </c>
      <c r="N130" s="1">
        <f t="shared" si="17"/>
        <v>0.22784810126582267</v>
      </c>
      <c r="O130" s="1">
        <f t="shared" si="18"/>
        <v>-0.34430379746835449</v>
      </c>
      <c r="P130" s="1">
        <f t="shared" si="19"/>
        <v>-0.44327777777777777</v>
      </c>
      <c r="Q130" s="6">
        <v>23.75</v>
      </c>
      <c r="T130" s="1" t="str">
        <f>+VLOOKUP(Táblázat3[[#This Row],[Symbol]],'[1]Table 1'!$B:$I,8,FALSE)</f>
        <v>Micro Cap</v>
      </c>
      <c r="U130" s="61" t="str">
        <f>+VLOOKUP(Táblázat3[[#This Row],[Symbol]],'[1]Table 1'!$B:$F,5,FALSE)</f>
        <v>NA</v>
      </c>
    </row>
    <row r="131" spans="1:21" x14ac:dyDescent="0.25">
      <c r="A131" t="s">
        <v>36</v>
      </c>
      <c r="B131" t="s">
        <v>109</v>
      </c>
      <c r="C131" s="4">
        <f>RTD("tos.rtd", , "LAST", B131)*1</f>
        <v>11.844989999999999</v>
      </c>
      <c r="D131" s="5">
        <f>+RTD("tos.rtd", , "PERCENT_CHANGE",Táblázat3[[#This Row],[Symbol]])*1</f>
        <v>3.0000000000000001E-3</v>
      </c>
      <c r="E131" s="3">
        <f>SUBSTITUTE(SUBSTITUTE(RTD("tos.rtd", , "VOLUME", B131),",",""),".","")*1</f>
        <v>3484</v>
      </c>
      <c r="F131" s="3">
        <f>SUBSTITUTE(SUBSTITUTE(RTD("tos.rtd", , "MARKET_CAP", B131),"M",""),",","")*1</f>
        <v>263</v>
      </c>
      <c r="G131" s="5">
        <f>SUBSTITUTE(SUBSTITUTE(RTD("tos.rtd", , "YIELD", $B131),"M",""),",","")*1</f>
        <v>4.2200000000000001E-2</v>
      </c>
      <c r="H131">
        <v>1.8</v>
      </c>
      <c r="I131" s="6">
        <f t="shared" si="15"/>
        <v>6.5805499999999997</v>
      </c>
      <c r="J131" s="6">
        <f>RTD("tos.rtd", , "52HIGH", B131)*1</f>
        <v>13</v>
      </c>
      <c r="K131" s="6">
        <f>RTD("tos.rtd", , "52LOW", $B131)*1</f>
        <v>7.35</v>
      </c>
      <c r="L131" s="5">
        <v>4.48E-2</v>
      </c>
      <c r="M131" s="5">
        <f t="shared" si="16"/>
        <v>-5.8035714285714191E-2</v>
      </c>
      <c r="N131" s="1">
        <f t="shared" si="17"/>
        <v>9.7510424238433258E-2</v>
      </c>
      <c r="O131" s="1">
        <f t="shared" si="18"/>
        <v>-0.37948449091134728</v>
      </c>
      <c r="P131" s="1">
        <f t="shared" si="19"/>
        <v>0.27769920999999997</v>
      </c>
      <c r="Q131" s="6">
        <v>31.85</v>
      </c>
      <c r="R131" s="7">
        <v>2.87</v>
      </c>
      <c r="T131" s="1" t="e">
        <f>+VLOOKUP(Táblázat3[[#This Row],[Symbol]],'[1]Table 1'!$B:$I,8,FALSE)</f>
        <v>#N/A</v>
      </c>
      <c r="U131" s="61" t="e">
        <f>+VLOOKUP(Táblázat3[[#This Row],[Symbol]],'[1]Table 1'!$B:$F,5,FALSE)</f>
        <v>#N/A</v>
      </c>
    </row>
    <row r="132" spans="1:21" x14ac:dyDescent="0.25">
      <c r="A132" t="s">
        <v>36</v>
      </c>
      <c r="B132" t="s">
        <v>111</v>
      </c>
      <c r="C132" s="4">
        <f>RTD("tos.rtd", , "LAST", B132)*1</f>
        <v>119.01</v>
      </c>
      <c r="D132" s="5">
        <f>+RTD("tos.rtd", , "PERCENT_CHANGE",Táblázat3[[#This Row],[Symbol]])*1</f>
        <v>0</v>
      </c>
      <c r="E132" s="3">
        <f>SUBSTITUTE(SUBSTITUTE(RTD("tos.rtd", , "VOLUME", B132),",",""),".","")*1</f>
        <v>0</v>
      </c>
      <c r="F132" s="3">
        <f>SUBSTITUTE(SUBSTITUTE(RTD("tos.rtd", , "MARKET_CAP", B132),"M",""),",","")*1</f>
        <v>166</v>
      </c>
      <c r="G132" s="5">
        <f>SUBSTITUTE(SUBSTITUTE(RTD("tos.rtd", , "YIELD", $B132),"M",""),",","")*1</f>
        <v>6.0499999999999998E-2</v>
      </c>
      <c r="H132">
        <v>1.1499999999999999</v>
      </c>
      <c r="I132" s="6">
        <f t="shared" si="15"/>
        <v>103.48695652173915</v>
      </c>
      <c r="J132" s="6">
        <f>RTD("tos.rtd", , "52HIGH", B132)*1</f>
        <v>145</v>
      </c>
      <c r="K132" s="6">
        <f>RTD("tos.rtd", , "52LOW", $B132)*1</f>
        <v>102</v>
      </c>
      <c r="M132" s="5" t="str">
        <f t="shared" si="16"/>
        <v/>
      </c>
      <c r="N132" s="1">
        <f t="shared" si="17"/>
        <v>0.21838500966305352</v>
      </c>
      <c r="O132" s="1">
        <f t="shared" si="18"/>
        <v>-0.14292916561633484</v>
      </c>
      <c r="P132" s="1">
        <f t="shared" si="19"/>
        <v>6.2609608695652179</v>
      </c>
      <c r="Q132" s="6">
        <v>11.71</v>
      </c>
      <c r="R132" s="7">
        <v>0.35</v>
      </c>
      <c r="S132" s="2" t="s">
        <v>290</v>
      </c>
      <c r="T132" s="1" t="e">
        <f>+VLOOKUP(Táblázat3[[#This Row],[Symbol]],'[1]Table 1'!$B:$I,8,FALSE)</f>
        <v>#N/A</v>
      </c>
      <c r="U132" s="61" t="e">
        <f>+VLOOKUP(Táblázat3[[#This Row],[Symbol]],'[1]Table 1'!$B:$F,5,FALSE)</f>
        <v>#N/A</v>
      </c>
    </row>
    <row r="133" spans="1:21" x14ac:dyDescent="0.25">
      <c r="A133" t="s">
        <v>36</v>
      </c>
      <c r="B133" t="s">
        <v>115</v>
      </c>
      <c r="C133" s="4">
        <f>RTD("tos.rtd", , "LAST", B133)*1</f>
        <v>17.8</v>
      </c>
      <c r="D133" s="5">
        <f>+RTD("tos.rtd", , "PERCENT_CHANGE",Táblázat3[[#This Row],[Symbol]])*1</f>
        <v>4.7699999999999999E-2</v>
      </c>
      <c r="E133" s="3">
        <f>SUBSTITUTE(SUBSTITUTE(RTD("tos.rtd", , "VOLUME", B133),",",""),".","")*1</f>
        <v>124086</v>
      </c>
      <c r="F133" s="3">
        <f>SUBSTITUTE(SUBSTITUTE(RTD("tos.rtd", , "MARKET_CAP", B133),"M",""),",","")*1</f>
        <v>288</v>
      </c>
      <c r="G133" s="5">
        <f>SUBSTITUTE(SUBSTITUTE(RTD("tos.rtd", , "YIELD", $B133),"M",""),",","")*1</f>
        <v>4.9399999999999999E-2</v>
      </c>
      <c r="H133">
        <v>-3.17</v>
      </c>
      <c r="I133" s="6">
        <f t="shared" si="15"/>
        <v>-5.6151419558359628</v>
      </c>
      <c r="J133" s="6">
        <f>RTD("tos.rtd", , "52HIGH", B133)*1</f>
        <v>18.75</v>
      </c>
      <c r="K133" s="6">
        <f>RTD("tos.rtd", , "52LOW", $B133)*1</f>
        <v>10.92</v>
      </c>
      <c r="L133" s="5">
        <v>6.08E-2</v>
      </c>
      <c r="M133" s="5">
        <f t="shared" si="16"/>
        <v>-0.1875</v>
      </c>
      <c r="N133" s="1">
        <f t="shared" si="17"/>
        <v>5.3370786516853785E-2</v>
      </c>
      <c r="O133" s="1">
        <f t="shared" si="18"/>
        <v>-0.38651685393258428</v>
      </c>
      <c r="P133" s="1">
        <f t="shared" si="19"/>
        <v>-0.27738801261829654</v>
      </c>
      <c r="Q133" s="6">
        <v>14.98</v>
      </c>
      <c r="R133" s="7">
        <v>0.48</v>
      </c>
      <c r="S133" s="2" t="s">
        <v>279</v>
      </c>
      <c r="T133" s="1" t="str">
        <f>+VLOOKUP(Táblázat3[[#This Row],[Symbol]],'[1]Table 1'!$B:$I,8,FALSE)</f>
        <v>Micro Cap</v>
      </c>
      <c r="U133" s="61">
        <f>+VLOOKUP(Táblázat3[[#This Row],[Symbol]],'[1]Table 1'!$B:$F,5,FALSE)</f>
        <v>6.3100000000000003E-2</v>
      </c>
    </row>
    <row r="134" spans="1:21" x14ac:dyDescent="0.25">
      <c r="A134" t="s">
        <v>36</v>
      </c>
      <c r="B134" t="s">
        <v>117</v>
      </c>
      <c r="C134" s="4">
        <f>RTD("tos.rtd", , "LAST", B134)*1</f>
        <v>10.15</v>
      </c>
      <c r="D134" s="5">
        <f>+RTD("tos.rtd", , "PERCENT_CHANGE",Táblázat3[[#This Row],[Symbol]])*1</f>
        <v>1.4E-2</v>
      </c>
      <c r="E134" s="3">
        <f>SUBSTITUTE(SUBSTITUTE(RTD("tos.rtd", , "VOLUME", B134),",",""),".","")*1</f>
        <v>84781</v>
      </c>
      <c r="F134" s="3">
        <f>SUBSTITUTE(SUBSTITUTE(RTD("tos.rtd", , "MARKET_CAP", B134),"M",""),",","")*1</f>
        <v>181</v>
      </c>
      <c r="G134" s="5">
        <f>SUBSTITUTE(SUBSTITUTE(RTD("tos.rtd", , "YIELD", $B134),"M",""),",","")*1</f>
        <v>3.7400000000000003E-2</v>
      </c>
      <c r="H134">
        <v>0.78</v>
      </c>
      <c r="I134" s="6">
        <f t="shared" si="15"/>
        <v>13.012820512820513</v>
      </c>
      <c r="J134" s="6">
        <f>RTD("tos.rtd", , "52HIGH", B134)*1</f>
        <v>13.8729</v>
      </c>
      <c r="K134" s="6">
        <f>RTD("tos.rtd", , "52LOW", $B134)*1</f>
        <v>8.5</v>
      </c>
      <c r="L134" s="5">
        <v>2.93E-2</v>
      </c>
      <c r="M134" s="5">
        <f t="shared" si="16"/>
        <v>0.27645051194539261</v>
      </c>
      <c r="N134" s="1">
        <f t="shared" si="17"/>
        <v>0.36678817733990132</v>
      </c>
      <c r="O134" s="1">
        <f t="shared" si="18"/>
        <v>-0.16256157635467983</v>
      </c>
      <c r="P134" s="1">
        <f t="shared" si="19"/>
        <v>0.48667948717948722</v>
      </c>
      <c r="Q134" s="6">
        <v>17.96</v>
      </c>
      <c r="R134" s="7">
        <v>1.07</v>
      </c>
      <c r="T134" s="1" t="str">
        <f>+VLOOKUP(Táblázat3[[#This Row],[Symbol]],'[1]Table 1'!$B:$I,8,FALSE)</f>
        <v>Micro Cap</v>
      </c>
      <c r="U134" s="61">
        <f>+VLOOKUP(Táblázat3[[#This Row],[Symbol]],'[1]Table 1'!$B:$F,5,FALSE)</f>
        <v>-0.40810000000000002</v>
      </c>
    </row>
    <row r="135" spans="1:21" x14ac:dyDescent="0.25">
      <c r="A135" t="s">
        <v>36</v>
      </c>
      <c r="B135" t="s">
        <v>119</v>
      </c>
      <c r="C135" s="4">
        <f>RTD("tos.rtd", , "LAST", B135)*1</f>
        <v>11.89</v>
      </c>
      <c r="D135" s="5">
        <f>+RTD("tos.rtd", , "PERCENT_CHANGE",Táblázat3[[#This Row],[Symbol]])*1</f>
        <v>2.5000000000000001E-2</v>
      </c>
      <c r="E135" s="3">
        <f>SUBSTITUTE(SUBSTITUTE(RTD("tos.rtd", , "VOLUME", B135),",",""),".","")*1</f>
        <v>908625</v>
      </c>
      <c r="F135" s="3">
        <f>SUBSTITUTE(SUBSTITUTE(RTD("tos.rtd", , "MARKET_CAP", B135),"M",""),",","")*1</f>
        <v>267</v>
      </c>
      <c r="G135" s="5">
        <f>SUBSTITUTE(SUBSTITUTE(RTD("tos.rtd", , "YIELD", $B135),"M",""),",","")*1</f>
        <v>5.4699999999999999E-2</v>
      </c>
      <c r="H135">
        <v>2.34</v>
      </c>
      <c r="I135" s="6">
        <f t="shared" si="15"/>
        <v>5.0811965811965818</v>
      </c>
      <c r="J135" s="6">
        <f>RTD("tos.rtd", , "52HIGH", B135)*1</f>
        <v>12.654999999999999</v>
      </c>
      <c r="K135" s="6">
        <f>RTD("tos.rtd", , "52LOW", $B135)*1</f>
        <v>8.6199999999999992</v>
      </c>
      <c r="L135" s="5">
        <v>8.9700000000000002E-2</v>
      </c>
      <c r="M135" s="5">
        <f t="shared" si="16"/>
        <v>-0.39018952062430323</v>
      </c>
      <c r="N135" s="1">
        <f t="shared" si="17"/>
        <v>6.4339781328847767E-2</v>
      </c>
      <c r="O135" s="1">
        <f t="shared" si="18"/>
        <v>-0.27502102607232981</v>
      </c>
      <c r="P135" s="1">
        <f t="shared" si="19"/>
        <v>0.27794145299145301</v>
      </c>
      <c r="Q135" s="6">
        <v>12.24</v>
      </c>
      <c r="R135" s="7">
        <v>0.73</v>
      </c>
      <c r="T135" s="1" t="str">
        <f>+VLOOKUP(Táblázat3[[#This Row],[Symbol]],'[1]Table 1'!$B:$I,8,FALSE)</f>
        <v>Micro Cap</v>
      </c>
      <c r="U135" s="61">
        <f>+VLOOKUP(Táblázat3[[#This Row],[Symbol]],'[1]Table 1'!$B:$F,5,FALSE)</f>
        <v>-0.16489999999999999</v>
      </c>
    </row>
    <row r="136" spans="1:21" x14ac:dyDescent="0.25">
      <c r="A136" t="s">
        <v>36</v>
      </c>
      <c r="B136" t="s">
        <v>133</v>
      </c>
      <c r="C136" s="4">
        <f>RTD("tos.rtd", , "LAST", B136)*1</f>
        <v>14.3277</v>
      </c>
      <c r="D136" s="5">
        <f>+RTD("tos.rtd", , "PERCENT_CHANGE",Táblázat3[[#This Row],[Symbol]])*1</f>
        <v>2.1399999999999999E-2</v>
      </c>
      <c r="E136" s="3">
        <f>SUBSTITUTE(SUBSTITUTE(RTD("tos.rtd", , "VOLUME", B136),",",""),".","")*1</f>
        <v>2</v>
      </c>
      <c r="F136" s="3">
        <f>SUBSTITUTE(SUBSTITUTE(RTD("tos.rtd", , "MARKET_CAP", B136),"M",""),",","")*1</f>
        <v>558</v>
      </c>
      <c r="G136" s="5">
        <f>SUBSTITUTE(SUBSTITUTE(RTD("tos.rtd", , "YIELD", $B136),"M",""),",","")*1</f>
        <v>4.8800000000000003E-2</v>
      </c>
      <c r="H136">
        <v>0.76</v>
      </c>
      <c r="I136" s="6">
        <f t="shared" si="15"/>
        <v>18.852236842105263</v>
      </c>
      <c r="J136" s="6">
        <f>RTD("tos.rtd", , "52HIGH", B136)*1</f>
        <v>15.53675</v>
      </c>
      <c r="K136" s="6">
        <f>RTD("tos.rtd", , "52LOW", $B136)*1</f>
        <v>12.790900000000001</v>
      </c>
      <c r="L136" s="5">
        <v>4.7E-2</v>
      </c>
      <c r="M136" s="5">
        <f t="shared" si="16"/>
        <v>3.8297872340425698E-2</v>
      </c>
      <c r="N136" s="1">
        <f t="shared" si="17"/>
        <v>8.438549104182802E-2</v>
      </c>
      <c r="O136" s="1">
        <f t="shared" si="18"/>
        <v>-0.1072607606245245</v>
      </c>
      <c r="P136" s="1">
        <f t="shared" si="19"/>
        <v>0.9199891578947369</v>
      </c>
      <c r="Q136" s="6">
        <v>5.4</v>
      </c>
      <c r="R136" s="7">
        <v>2.88</v>
      </c>
      <c r="T136" s="1" t="e">
        <f>+VLOOKUP(Táblázat3[[#This Row],[Symbol]],'[1]Table 1'!$B:$I,8,FALSE)</f>
        <v>#N/A</v>
      </c>
      <c r="U136" s="61" t="e">
        <f>+VLOOKUP(Táblázat3[[#This Row],[Symbol]],'[1]Table 1'!$B:$F,5,FALSE)</f>
        <v>#N/A</v>
      </c>
    </row>
    <row r="137" spans="1:21" x14ac:dyDescent="0.25">
      <c r="A137" t="s">
        <v>36</v>
      </c>
      <c r="B137" t="s">
        <v>136</v>
      </c>
      <c r="C137" s="4">
        <f>RTD("tos.rtd", , "LAST", B137)*1</f>
        <v>7.6</v>
      </c>
      <c r="D137" s="5">
        <f>+RTD("tos.rtd", , "PERCENT_CHANGE",Táblázat3[[#This Row],[Symbol]])*1</f>
        <v>0</v>
      </c>
      <c r="E137" s="3">
        <f>SUBSTITUTE(SUBSTITUTE(RTD("tos.rtd", , "VOLUME", B137),",",""),".","")*1</f>
        <v>0</v>
      </c>
      <c r="F137" s="3">
        <f>SUBSTITUTE(SUBSTITUTE(RTD("tos.rtd", , "MARKET_CAP", B137),"M",""),",","")*1</f>
        <v>585</v>
      </c>
      <c r="G137" s="5">
        <f>SUBSTITUTE(SUBSTITUTE(RTD("tos.rtd", , "YIELD", $B137),"M",""),",","")*1</f>
        <v>4.9299999999999997E-2</v>
      </c>
      <c r="H137">
        <v>0.76</v>
      </c>
      <c r="I137" s="6">
        <f t="shared" si="15"/>
        <v>10</v>
      </c>
      <c r="J137" s="6">
        <f>RTD("tos.rtd", , "52HIGH", B137)*1</f>
        <v>8.8000000000000007</v>
      </c>
      <c r="K137" s="6">
        <f>RTD("tos.rtd", , "52LOW", $B137)*1</f>
        <v>4.62</v>
      </c>
      <c r="L137" s="5">
        <v>6.2799999999999995E-2</v>
      </c>
      <c r="M137" s="5">
        <f t="shared" si="16"/>
        <v>-0.21496815286624205</v>
      </c>
      <c r="N137" s="1">
        <f t="shared" si="17"/>
        <v>0.15789473684210531</v>
      </c>
      <c r="O137" s="1">
        <f t="shared" si="18"/>
        <v>-0.39210526315789473</v>
      </c>
      <c r="P137" s="1">
        <f t="shared" si="19"/>
        <v>0.49299999999999994</v>
      </c>
      <c r="Q137" s="6">
        <v>5.15</v>
      </c>
      <c r="R137" s="7">
        <v>3.19</v>
      </c>
      <c r="T137" s="1" t="e">
        <f>+VLOOKUP(Táblázat3[[#This Row],[Symbol]],'[1]Table 1'!$B:$I,8,FALSE)</f>
        <v>#N/A</v>
      </c>
      <c r="U137" s="61" t="e">
        <f>+VLOOKUP(Táblázat3[[#This Row],[Symbol]],'[1]Table 1'!$B:$F,5,FALSE)</f>
        <v>#N/A</v>
      </c>
    </row>
    <row r="138" spans="1:21" x14ac:dyDescent="0.25">
      <c r="A138" t="s">
        <v>36</v>
      </c>
      <c r="B138" t="s">
        <v>139</v>
      </c>
      <c r="C138" s="4">
        <f>RTD("tos.rtd", , "LAST", B138)*1</f>
        <v>15.89</v>
      </c>
      <c r="D138" s="5">
        <f>+RTD("tos.rtd", , "PERCENT_CHANGE",Táblázat3[[#This Row],[Symbol]])*1</f>
        <v>7.0000000000000001E-3</v>
      </c>
      <c r="E138" s="3">
        <f>SUBSTITUTE(SUBSTITUTE(RTD("tos.rtd", , "VOLUME", B138),",",""),".","")*1</f>
        <v>297142</v>
      </c>
      <c r="F138" s="3">
        <f>SUBSTITUTE(SUBSTITUTE(RTD("tos.rtd", , "MARKET_CAP", B138),"M",""),",","")*1</f>
        <v>649</v>
      </c>
      <c r="G138" s="5">
        <f>SUBSTITUTE(SUBSTITUTE(RTD("tos.rtd", , "YIELD", $B138),"M",""),",","")*1</f>
        <v>4.53E-2</v>
      </c>
      <c r="H138">
        <v>0.28000000000000003</v>
      </c>
      <c r="I138" s="6">
        <f t="shared" si="15"/>
        <v>56.75</v>
      </c>
      <c r="J138" s="6">
        <f>RTD("tos.rtd", , "52HIGH", B138)*1</f>
        <v>16.32</v>
      </c>
      <c r="K138" s="6">
        <f>RTD("tos.rtd", , "52LOW", $B138)*1</f>
        <v>11.14</v>
      </c>
      <c r="L138" s="5">
        <v>7.0599999999999996E-2</v>
      </c>
      <c r="M138" s="5">
        <f t="shared" si="16"/>
        <v>-0.35835694050991496</v>
      </c>
      <c r="N138" s="1">
        <f t="shared" si="17"/>
        <v>2.706104468218995E-2</v>
      </c>
      <c r="O138" s="1">
        <f t="shared" si="18"/>
        <v>-0.29893014474512269</v>
      </c>
      <c r="P138" s="1">
        <f t="shared" si="19"/>
        <v>2.5707749999999998</v>
      </c>
      <c r="Q138" s="6">
        <v>6.61</v>
      </c>
      <c r="R138" s="7">
        <v>1.0900000000000001</v>
      </c>
      <c r="S138" s="2" t="s">
        <v>272</v>
      </c>
      <c r="T138" s="1" t="str">
        <f>+VLOOKUP(Táblázat3[[#This Row],[Symbol]],'[1]Table 1'!$B:$I,8,FALSE)</f>
        <v>Small Cap</v>
      </c>
      <c r="U138" s="61">
        <f>+VLOOKUP(Táblázat3[[#This Row],[Symbol]],'[1]Table 1'!$B:$F,5,FALSE)</f>
        <v>4.7699999999999999E-2</v>
      </c>
    </row>
    <row r="139" spans="1:21" x14ac:dyDescent="0.25">
      <c r="A139" t="s">
        <v>36</v>
      </c>
      <c r="B139" t="s">
        <v>145</v>
      </c>
      <c r="C139" s="4">
        <f>RTD("tos.rtd", , "LAST", B139)*1</f>
        <v>12.48</v>
      </c>
      <c r="D139" s="5">
        <f>+RTD("tos.rtd", , "PERCENT_CHANGE",Táblázat3[[#This Row],[Symbol]])*1</f>
        <v>1.2200000000000001E-2</v>
      </c>
      <c r="E139" s="3">
        <f>SUBSTITUTE(SUBSTITUTE(RTD("tos.rtd", , "VOLUME", B139),",",""),".","")*1</f>
        <v>315742</v>
      </c>
      <c r="F139" s="3">
        <f>SUBSTITUTE(SUBSTITUTE(RTD("tos.rtd", , "MARKET_CAP", B139),"M",""),",","")*1</f>
        <v>672</v>
      </c>
      <c r="G139" s="5">
        <f>SUBSTITUTE(SUBSTITUTE(RTD("tos.rtd", , "YIELD", $B139),"M",""),",","")*1</f>
        <v>4.8099999999999997E-2</v>
      </c>
      <c r="H139">
        <v>-0.75</v>
      </c>
      <c r="I139" s="6">
        <f t="shared" si="15"/>
        <v>-16.64</v>
      </c>
      <c r="J139" s="6">
        <f>RTD("tos.rtd", , "52HIGH", B139)*1</f>
        <v>13.28</v>
      </c>
      <c r="K139" s="6">
        <f>RTD("tos.rtd", , "52LOW", $B139)*1</f>
        <v>8.1199999999999992</v>
      </c>
      <c r="L139" s="5">
        <v>5.5399999999999998E-2</v>
      </c>
      <c r="M139" s="5">
        <f t="shared" si="16"/>
        <v>-0.13176895306859204</v>
      </c>
      <c r="N139" s="1">
        <f t="shared" si="17"/>
        <v>6.4102564102564097E-2</v>
      </c>
      <c r="O139" s="1">
        <f t="shared" si="18"/>
        <v>-0.34935897435897445</v>
      </c>
      <c r="P139" s="1">
        <f t="shared" si="19"/>
        <v>-0.80038399999999987</v>
      </c>
      <c r="Q139" s="6">
        <v>25.24</v>
      </c>
      <c r="T139" s="1" t="str">
        <f>+VLOOKUP(Táblázat3[[#This Row],[Symbol]],'[1]Table 1'!$B:$I,8,FALSE)</f>
        <v>Small Cap</v>
      </c>
      <c r="U139" s="61">
        <f>+VLOOKUP(Táblázat3[[#This Row],[Symbol]],'[1]Table 1'!$B:$F,5,FALSE)</f>
        <v>-0.32790000000000002</v>
      </c>
    </row>
    <row r="140" spans="1:21" x14ac:dyDescent="0.25">
      <c r="A140" t="s">
        <v>36</v>
      </c>
      <c r="B140" t="s">
        <v>149</v>
      </c>
      <c r="C140" s="4">
        <f>RTD("tos.rtd", , "LAST", B140)*1</f>
        <v>73.319999999999993</v>
      </c>
      <c r="D140" s="5">
        <f>+RTD("tos.rtd", , "PERCENT_CHANGE",Táblázat3[[#This Row],[Symbol]])*1</f>
        <v>-4.1000000000000003E-3</v>
      </c>
      <c r="E140" s="3">
        <f>SUBSTITUTE(SUBSTITUTE(RTD("tos.rtd", , "VOLUME", B140),",",""),".","")*1</f>
        <v>10462</v>
      </c>
      <c r="F140" s="3">
        <f>SUBSTITUTE(SUBSTITUTE(RTD("tos.rtd", , "MARKET_CAP", B140),"M",""),",","")*1</f>
        <v>852</v>
      </c>
      <c r="G140" s="5">
        <f>SUBSTITUTE(SUBSTITUTE(RTD("tos.rtd", , "YIELD", $B140),"M",""),",","")*1</f>
        <v>3.8199999999999998E-2</v>
      </c>
      <c r="H140">
        <v>5.35</v>
      </c>
      <c r="I140" s="6">
        <f t="shared" si="15"/>
        <v>13.704672897196261</v>
      </c>
      <c r="J140" s="6">
        <f>RTD("tos.rtd", , "52HIGH", B140)*1</f>
        <v>79</v>
      </c>
      <c r="K140" s="6">
        <f>RTD("tos.rtd", , "52LOW", $B140)*1</f>
        <v>46.3</v>
      </c>
      <c r="L140" s="5">
        <v>6.8199999999999997E-2</v>
      </c>
      <c r="M140" s="5">
        <f t="shared" si="16"/>
        <v>-0.43988269794721413</v>
      </c>
      <c r="N140" s="1">
        <f t="shared" si="17"/>
        <v>7.7468630660120219E-2</v>
      </c>
      <c r="O140" s="1">
        <f t="shared" si="18"/>
        <v>-0.36852154937261317</v>
      </c>
      <c r="P140" s="1">
        <f t="shared" si="19"/>
        <v>0.52351850467289718</v>
      </c>
      <c r="Q140" s="6">
        <v>5.85</v>
      </c>
      <c r="R140" s="7">
        <v>0.53</v>
      </c>
      <c r="S140" s="2" t="s">
        <v>278</v>
      </c>
      <c r="T140" s="1" t="str">
        <f>+VLOOKUP(Táblázat3[[#This Row],[Symbol]],'[1]Table 1'!$B:$I,8,FALSE)</f>
        <v>Small Cap</v>
      </c>
      <c r="U140" s="61">
        <f>+VLOOKUP(Táblázat3[[#This Row],[Symbol]],'[1]Table 1'!$B:$F,5,FALSE)</f>
        <v>9.7999999999999997E-3</v>
      </c>
    </row>
    <row r="141" spans="1:21" x14ac:dyDescent="0.25">
      <c r="A141" t="s">
        <v>36</v>
      </c>
      <c r="B141" t="s">
        <v>48</v>
      </c>
      <c r="C141" s="4">
        <f>RTD("tos.rtd", , "LAST", B141)*1</f>
        <v>13.32</v>
      </c>
      <c r="D141" s="5">
        <f>+RTD("tos.rtd", , "PERCENT_CHANGE",Táblázat3[[#This Row],[Symbol]])*1</f>
        <v>-3.0000000000000001E-3</v>
      </c>
      <c r="E141" s="3">
        <f>SUBSTITUTE(SUBSTITUTE(RTD("tos.rtd", , "VOLUME", B141),",",""),".","")*1</f>
        <v>668224</v>
      </c>
      <c r="F141" s="3">
        <f>SUBSTITUTE(SUBSTITUTE(RTD("tos.rtd", , "MARKET_CAP", B141),"M",""),",","")*1</f>
        <v>610</v>
      </c>
      <c r="G141" s="5">
        <f>SUBSTITUTE(SUBSTITUTE(RTD("tos.rtd", , "YIELD", $B141),"M",""),",","")*1</f>
        <v>7.8799999999999995E-2</v>
      </c>
      <c r="H141">
        <v>5.05</v>
      </c>
      <c r="I141" s="6">
        <f t="shared" si="15"/>
        <v>2.6376237623762377</v>
      </c>
      <c r="J141" s="6">
        <f>RTD("tos.rtd", , "52HIGH", B141)*1</f>
        <v>17</v>
      </c>
      <c r="K141" s="6">
        <f>RTD("tos.rtd", , "52LOW", $B141)*1</f>
        <v>12.81</v>
      </c>
      <c r="L141" s="5">
        <v>6.2899999999999998E-2</v>
      </c>
      <c r="M141" s="5">
        <f t="shared" si="16"/>
        <v>0.25278219395866453</v>
      </c>
      <c r="N141" s="1">
        <f t="shared" si="17"/>
        <v>0.27627627627627627</v>
      </c>
      <c r="O141" s="1">
        <f t="shared" si="18"/>
        <v>-3.828828828828823E-2</v>
      </c>
      <c r="P141" s="1">
        <f t="shared" si="19"/>
        <v>0.2078447524752475</v>
      </c>
      <c r="Q141" s="6">
        <v>14.22</v>
      </c>
      <c r="T141" s="1" t="str">
        <f>+VLOOKUP(Táblázat3[[#This Row],[Symbol]],'[1]Table 1'!$B:$I,8,FALSE)</f>
        <v>Small Cap</v>
      </c>
      <c r="U141" s="61">
        <f>+VLOOKUP(Táblázat3[[#This Row],[Symbol]],'[1]Table 1'!$B:$F,5,FALSE)</f>
        <v>-7.3400000000000007E-2</v>
      </c>
    </row>
    <row r="142" spans="1:21" x14ac:dyDescent="0.25">
      <c r="A142" t="s">
        <v>36</v>
      </c>
      <c r="B142" t="s">
        <v>162</v>
      </c>
      <c r="C142" s="4">
        <f>RTD("tos.rtd", , "LAST", B142)*1</f>
        <v>43.5</v>
      </c>
      <c r="D142" s="5">
        <f>+RTD("tos.rtd", , "PERCENT_CHANGE",Táblázat3[[#This Row],[Symbol]])*1</f>
        <v>-3.8999999999999998E-3</v>
      </c>
      <c r="E142" s="3">
        <f>SUBSTITUTE(SUBSTITUTE(RTD("tos.rtd", , "VOLUME", B142),",",""),".","")*1</f>
        <v>305919</v>
      </c>
      <c r="F142" s="3">
        <f>SUBSTITUTE(SUBSTITUTE(RTD("tos.rtd", , "MARKET_CAP", B142),"M",""),",","")*1</f>
        <v>1089</v>
      </c>
      <c r="G142" s="5">
        <f>SUBSTITUTE(SUBSTITUTE(RTD("tos.rtd", , "YIELD", $B142),"M",""),",","")*1</f>
        <v>2.87E-2</v>
      </c>
      <c r="H142">
        <v>1.6</v>
      </c>
      <c r="I142" s="6">
        <f t="shared" si="15"/>
        <v>27.1875</v>
      </c>
      <c r="J142" s="6">
        <f>RTD("tos.rtd", , "52HIGH", B142)*1</f>
        <v>50.67</v>
      </c>
      <c r="K142" s="6">
        <f>RTD("tos.rtd", , "52LOW", $B142)*1</f>
        <v>33.1</v>
      </c>
      <c r="L142" s="5">
        <v>3.4299999999999997E-2</v>
      </c>
      <c r="M142" s="5">
        <f t="shared" si="16"/>
        <v>-0.16326530612244894</v>
      </c>
      <c r="N142" s="1">
        <f t="shared" si="17"/>
        <v>0.16482758620689664</v>
      </c>
      <c r="O142" s="1">
        <f t="shared" si="18"/>
        <v>-0.23908045977011494</v>
      </c>
      <c r="P142" s="1">
        <f t="shared" si="19"/>
        <v>0.78028125000000004</v>
      </c>
      <c r="Q142" s="6">
        <v>9.74</v>
      </c>
      <c r="R142" s="7">
        <v>0.66</v>
      </c>
      <c r="T142" s="1" t="str">
        <f>+VLOOKUP(Táblázat3[[#This Row],[Symbol]],'[1]Table 1'!$B:$I,8,FALSE)</f>
        <v>Small Cap</v>
      </c>
      <c r="U142" s="61">
        <f>+VLOOKUP(Táblázat3[[#This Row],[Symbol]],'[1]Table 1'!$B:$F,5,FALSE)</f>
        <v>0.1447</v>
      </c>
    </row>
    <row r="143" spans="1:21" x14ac:dyDescent="0.25">
      <c r="A143" t="s">
        <v>36</v>
      </c>
      <c r="B143" t="s">
        <v>163</v>
      </c>
      <c r="C143" s="4">
        <f>RTD("tos.rtd", , "LAST", B143)*1</f>
        <v>14.12</v>
      </c>
      <c r="D143" s="5">
        <f>+RTD("tos.rtd", , "PERCENT_CHANGE",Táblázat3[[#This Row],[Symbol]])*1</f>
        <v>1.44E-2</v>
      </c>
      <c r="E143" s="3">
        <f>SUBSTITUTE(SUBSTITUTE(RTD("tos.rtd", , "VOLUME", B143),",",""),".","")*1</f>
        <v>1887139</v>
      </c>
      <c r="F143" s="3">
        <f>SUBSTITUTE(SUBSTITUTE(RTD("tos.rtd", , "MARKET_CAP", B143),"M",""),",","")*1</f>
        <v>1283</v>
      </c>
      <c r="G143" s="5">
        <f>SUBSTITUTE(SUBSTITUTE(RTD("tos.rtd", , "YIELD", $B143),"M",""),",","")*1</f>
        <v>5.0999999999999997E-2</v>
      </c>
      <c r="H143">
        <v>0.95</v>
      </c>
      <c r="I143" s="6">
        <f t="shared" si="15"/>
        <v>14.863157894736842</v>
      </c>
      <c r="J143" s="6">
        <f>RTD("tos.rtd", , "52HIGH", B143)*1</f>
        <v>15.89</v>
      </c>
      <c r="K143" s="6">
        <f>RTD("tos.rtd", , "52LOW", $B143)*1</f>
        <v>8.75</v>
      </c>
      <c r="L143" s="5">
        <v>7.4099999999999999E-2</v>
      </c>
      <c r="M143" s="5">
        <f t="shared" si="16"/>
        <v>-0.31174089068825916</v>
      </c>
      <c r="N143" s="1">
        <f t="shared" si="17"/>
        <v>0.12535410764872523</v>
      </c>
      <c r="O143" s="1">
        <f t="shared" si="18"/>
        <v>-0.38031161473087816</v>
      </c>
      <c r="P143" s="1">
        <f t="shared" si="19"/>
        <v>0.75802105263157882</v>
      </c>
      <c r="Q143" s="6">
        <v>6.61</v>
      </c>
      <c r="R143" s="7">
        <v>1.28</v>
      </c>
      <c r="T143" s="1" t="str">
        <f>+VLOOKUP(Táblázat3[[#This Row],[Symbol]],'[1]Table 1'!$B:$I,8,FALSE)</f>
        <v>Small Cap</v>
      </c>
      <c r="U143" s="61">
        <f>+VLOOKUP(Táblázat3[[#This Row],[Symbol]],'[1]Table 1'!$B:$F,5,FALSE)</f>
        <v>6.7900000000000002E-2</v>
      </c>
    </row>
    <row r="144" spans="1:21" x14ac:dyDescent="0.25">
      <c r="A144" t="s">
        <v>36</v>
      </c>
      <c r="B144" t="s">
        <v>168</v>
      </c>
      <c r="C144" s="4">
        <f>RTD("tos.rtd", , "LAST", B144)*1</f>
        <v>11.8361</v>
      </c>
      <c r="D144" s="5">
        <f>+RTD("tos.rtd", , "PERCENT_CHANGE",Táblázat3[[#This Row],[Symbol]])*1</f>
        <v>0</v>
      </c>
      <c r="E144" s="3">
        <f>SUBSTITUTE(SUBSTITUTE(RTD("tos.rtd", , "VOLUME", B144),",",""),".","")*1</f>
        <v>2558</v>
      </c>
      <c r="F144" s="3">
        <f>SUBSTITUTE(SUBSTITUTE(RTD("tos.rtd", , "MARKET_CAP", B144),"M",""),",","")*1</f>
        <v>1434</v>
      </c>
      <c r="G144" s="5">
        <f>SUBSTITUTE(SUBSTITUTE(RTD("tos.rtd", , "YIELD", $B144),"M",""),",","")*1</f>
        <v>2.6200000000000001E-2</v>
      </c>
      <c r="H144">
        <v>1.25</v>
      </c>
      <c r="I144" s="6">
        <f t="shared" si="15"/>
        <v>9.4688800000000004</v>
      </c>
      <c r="J144" s="6">
        <f>RTD("tos.rtd", , "52HIGH", B144)*1</f>
        <v>12.232699999999999</v>
      </c>
      <c r="K144" s="6">
        <f>RTD("tos.rtd", , "52LOW", $B144)*1</f>
        <v>9.5007099999999998</v>
      </c>
      <c r="L144" s="5">
        <v>3.2399999999999998E-2</v>
      </c>
      <c r="M144" s="5">
        <f t="shared" si="16"/>
        <v>-0.19135802469135799</v>
      </c>
      <c r="N144" s="1">
        <f t="shared" si="17"/>
        <v>3.3507658772737647E-2</v>
      </c>
      <c r="O144" s="1">
        <f t="shared" si="18"/>
        <v>-0.1973107695947145</v>
      </c>
      <c r="P144" s="1">
        <f t="shared" si="19"/>
        <v>0.24808465600000001</v>
      </c>
      <c r="Q144" s="6">
        <v>5.12</v>
      </c>
      <c r="R144" s="7">
        <v>2.91</v>
      </c>
      <c r="S144" s="2" t="s">
        <v>290</v>
      </c>
      <c r="T144" s="1" t="e">
        <f>+VLOOKUP(Táblázat3[[#This Row],[Symbol]],'[1]Table 1'!$B:$I,8,FALSE)</f>
        <v>#N/A</v>
      </c>
      <c r="U144" s="61" t="e">
        <f>+VLOOKUP(Táblázat3[[#This Row],[Symbol]],'[1]Table 1'!$B:$F,5,FALSE)</f>
        <v>#N/A</v>
      </c>
    </row>
    <row r="145" spans="1:21" x14ac:dyDescent="0.25">
      <c r="A145" t="s">
        <v>36</v>
      </c>
      <c r="B145" t="s">
        <v>175</v>
      </c>
      <c r="C145" s="4">
        <f>RTD("tos.rtd", , "LAST", B145)*1</f>
        <v>14.516389999999999</v>
      </c>
      <c r="D145" s="5">
        <f>+RTD("tos.rtd", , "PERCENT_CHANGE",Táblázat3[[#This Row],[Symbol]])*1</f>
        <v>0</v>
      </c>
      <c r="E145" s="3">
        <f>SUBSTITUTE(SUBSTITUTE(RTD("tos.rtd", , "VOLUME", B145),",",""),".","")*1</f>
        <v>2555</v>
      </c>
      <c r="F145" s="3">
        <f>SUBSTITUTE(SUBSTITUTE(RTD("tos.rtd", , "MARKET_CAP", B145),"M",""),",","")*1</f>
        <v>1416</v>
      </c>
      <c r="G145" s="5">
        <f>SUBSTITUTE(SUBSTITUTE(RTD("tos.rtd", , "YIELD", $B145),"M",""),",","")*1</f>
        <v>4.5499999999999999E-2</v>
      </c>
      <c r="H145">
        <v>1.53</v>
      </c>
      <c r="I145" s="6">
        <f t="shared" si="15"/>
        <v>9.4878366013071886</v>
      </c>
      <c r="J145" s="6">
        <f>RTD("tos.rtd", , "52HIGH", B145)*1</f>
        <v>15.51384</v>
      </c>
      <c r="K145" s="6">
        <f>RTD("tos.rtd", , "52LOW", $B145)*1</f>
        <v>11.38</v>
      </c>
      <c r="L145" s="5">
        <v>5.2499999999999998E-2</v>
      </c>
      <c r="M145" s="5">
        <f t="shared" si="16"/>
        <v>-0.1333333333333333</v>
      </c>
      <c r="N145" s="1">
        <f t="shared" si="17"/>
        <v>6.8711986933390534E-2</v>
      </c>
      <c r="O145" s="1">
        <f t="shared" si="18"/>
        <v>-0.21605853796983954</v>
      </c>
      <c r="P145" s="1">
        <f t="shared" si="19"/>
        <v>0.43169656535947709</v>
      </c>
      <c r="Q145" s="6">
        <v>3.5</v>
      </c>
      <c r="R145" s="7">
        <v>3.24</v>
      </c>
      <c r="T145" s="1" t="e">
        <f>+VLOOKUP(Táblázat3[[#This Row],[Symbol]],'[1]Table 1'!$B:$I,8,FALSE)</f>
        <v>#N/A</v>
      </c>
      <c r="U145" s="61" t="e">
        <f>+VLOOKUP(Táblázat3[[#This Row],[Symbol]],'[1]Table 1'!$B:$F,5,FALSE)</f>
        <v>#N/A</v>
      </c>
    </row>
    <row r="146" spans="1:21" x14ac:dyDescent="0.25">
      <c r="A146" t="s">
        <v>36</v>
      </c>
      <c r="B146" t="s">
        <v>178</v>
      </c>
      <c r="C146" s="4">
        <f>RTD("tos.rtd", , "LAST", B146)*1</f>
        <v>22.699843999999999</v>
      </c>
      <c r="D146" s="5">
        <f>+RTD("tos.rtd", , "PERCENT_CHANGE",Táblázat3[[#This Row],[Symbol]])*1</f>
        <v>6.8999999999999999E-3</v>
      </c>
      <c r="E146" s="3">
        <f>SUBSTITUTE(SUBSTITUTE(RTD("tos.rtd", , "VOLUME", B146),",",""),".","")*1</f>
        <v>2749</v>
      </c>
      <c r="F146" s="3">
        <f>SUBSTITUTE(SUBSTITUTE(RTD("tos.rtd", , "MARKET_CAP", B146),"M",""),",","")*1</f>
        <v>1564</v>
      </c>
      <c r="G146" s="5">
        <f>SUBSTITUTE(SUBSTITUTE(RTD("tos.rtd", , "YIELD", $B146),"M",""),",","")*1</f>
        <v>7.1800000000000003E-2</v>
      </c>
      <c r="H146">
        <v>4.04</v>
      </c>
      <c r="I146" s="6">
        <f t="shared" si="15"/>
        <v>5.6187732673267323</v>
      </c>
      <c r="J146" s="6">
        <f>RTD("tos.rtd", , "52HIGH", B146)*1</f>
        <v>23.095199999999998</v>
      </c>
      <c r="K146" s="6">
        <f>RTD("tos.rtd", , "52LOW", $B146)*1</f>
        <v>17.648</v>
      </c>
      <c r="L146" s="5">
        <v>6.2199999999999998E-2</v>
      </c>
      <c r="M146" s="5">
        <f t="shared" si="16"/>
        <v>0.15434083601286175</v>
      </c>
      <c r="N146" s="1">
        <f t="shared" si="17"/>
        <v>1.7416683568397984E-2</v>
      </c>
      <c r="O146" s="1">
        <f t="shared" si="18"/>
        <v>-0.22254972324919942</v>
      </c>
      <c r="P146" s="1">
        <f t="shared" si="19"/>
        <v>0.40342792059405941</v>
      </c>
      <c r="Q146" s="6">
        <v>5.54</v>
      </c>
      <c r="R146" s="7">
        <v>2.42</v>
      </c>
      <c r="S146" s="2" t="s">
        <v>290</v>
      </c>
      <c r="T146" s="1" t="e">
        <f>+VLOOKUP(Táblázat3[[#This Row],[Symbol]],'[1]Table 1'!$B:$I,8,FALSE)</f>
        <v>#N/A</v>
      </c>
      <c r="U146" s="61" t="e">
        <f>+VLOOKUP(Táblázat3[[#This Row],[Symbol]],'[1]Table 1'!$B:$F,5,FALSE)</f>
        <v>#N/A</v>
      </c>
    </row>
    <row r="147" spans="1:21" x14ac:dyDescent="0.25">
      <c r="A147" t="s">
        <v>36</v>
      </c>
      <c r="B147" t="s">
        <v>183</v>
      </c>
      <c r="C147" s="4">
        <f>RTD("tos.rtd", , "LAST", B147)*1</f>
        <v>35.71</v>
      </c>
      <c r="D147" s="5">
        <f>+RTD("tos.rtd", , "PERCENT_CHANGE",Táblázat3[[#This Row],[Symbol]])*1</f>
        <v>-1.0800000000000001E-2</v>
      </c>
      <c r="E147" s="3">
        <f>SUBSTITUTE(SUBSTITUTE(RTD("tos.rtd", , "VOLUME", B147),",",""),".","")*1</f>
        <v>2826</v>
      </c>
      <c r="F147" s="3">
        <f>SUBSTITUTE(SUBSTITUTE(RTD("tos.rtd", , "MARKET_CAP", B147),"M",""),",","")*1</f>
        <v>1819</v>
      </c>
      <c r="G147" s="5">
        <f>SUBSTITUTE(SUBSTITUTE(RTD("tos.rtd", , "YIELD", $B147),"M",""),",","")*1</f>
        <v>2.8000000000000001E-2</v>
      </c>
      <c r="H147">
        <v>1.99</v>
      </c>
      <c r="I147" s="6">
        <f t="shared" si="15"/>
        <v>17.944723618090453</v>
      </c>
      <c r="J147" s="6">
        <f>RTD("tos.rtd", , "52HIGH", B147)*1</f>
        <v>36.89</v>
      </c>
      <c r="K147" s="6">
        <f>RTD("tos.rtd", , "52LOW", $B147)*1</f>
        <v>27.6127</v>
      </c>
      <c r="L147" s="5">
        <v>3.73E-2</v>
      </c>
      <c r="M147" s="5">
        <f t="shared" si="16"/>
        <v>-0.24932975871313667</v>
      </c>
      <c r="N147" s="1">
        <f t="shared" si="17"/>
        <v>3.3043965275833198E-2</v>
      </c>
      <c r="O147" s="1">
        <f t="shared" si="18"/>
        <v>-0.22675161019322321</v>
      </c>
      <c r="P147" s="1">
        <f t="shared" si="19"/>
        <v>0.50245226130653264</v>
      </c>
      <c r="Q147" s="6">
        <v>7.64</v>
      </c>
      <c r="R147" s="7">
        <v>2.75</v>
      </c>
      <c r="S147" s="2" t="s">
        <v>284</v>
      </c>
      <c r="T147" s="1" t="e">
        <f>+VLOOKUP(Táblázat3[[#This Row],[Symbol]],'[1]Table 1'!$B:$I,8,FALSE)</f>
        <v>#N/A</v>
      </c>
      <c r="U147" s="61" t="e">
        <f>+VLOOKUP(Táblázat3[[#This Row],[Symbol]],'[1]Table 1'!$B:$F,5,FALSE)</f>
        <v>#N/A</v>
      </c>
    </row>
    <row r="148" spans="1:21" x14ac:dyDescent="0.25">
      <c r="A148" t="s">
        <v>36</v>
      </c>
      <c r="B148" t="s">
        <v>229</v>
      </c>
      <c r="C148" s="4">
        <f>RTD("tos.rtd", , "LAST", B148)*1</f>
        <v>0</v>
      </c>
      <c r="D148" s="5" t="e">
        <f>+RTD("tos.rtd", , "PERCENT_CHANGE",Táblázat3[[#This Row],[Symbol]])*1</f>
        <v>#VALUE!</v>
      </c>
      <c r="E148" s="3">
        <f>SUBSTITUTE(SUBSTITUTE(RTD("tos.rtd", , "VOLUME", B148),",",""),".","")*1</f>
        <v>0</v>
      </c>
      <c r="F148" s="3" t="e">
        <f>SUBSTITUTE(SUBSTITUTE(RTD("tos.rtd", , "MARKET_CAP", B148),"M",""),",","")*1</f>
        <v>#VALUE!</v>
      </c>
      <c r="G148" s="5" t="e">
        <f>SUBSTITUTE(SUBSTITUTE(RTD("tos.rtd", , "YIELD", $B148),"M",""),",","")*1</f>
        <v>#VALUE!</v>
      </c>
      <c r="I148" s="6" t="str">
        <f t="shared" si="15"/>
        <v/>
      </c>
      <c r="J148" s="6">
        <f>RTD("tos.rtd", , "52HIGH", B148)*1</f>
        <v>88.74</v>
      </c>
      <c r="K148" s="6">
        <f>RTD("tos.rtd", , "52LOW", $B148)*1</f>
        <v>80.91</v>
      </c>
      <c r="M148" s="5" t="str">
        <f t="shared" si="16"/>
        <v/>
      </c>
      <c r="N148" s="1" t="e">
        <f t="shared" si="17"/>
        <v>#DIV/0!</v>
      </c>
      <c r="O148" s="1" t="e">
        <f t="shared" si="18"/>
        <v>#DIV/0!</v>
      </c>
      <c r="P148" s="1" t="str">
        <f t="shared" si="19"/>
        <v/>
      </c>
      <c r="Q148" s="6">
        <v>2.9</v>
      </c>
      <c r="R148" s="7">
        <v>25.43</v>
      </c>
      <c r="S148" s="2" t="s">
        <v>271</v>
      </c>
      <c r="T148" s="1" t="e">
        <f>+VLOOKUP(Táblázat3[[#This Row],[Symbol]],'[1]Table 1'!$B:$I,8,FALSE)</f>
        <v>#N/A</v>
      </c>
      <c r="U148" s="61" t="e">
        <f>+VLOOKUP(Táblázat3[[#This Row],[Symbol]],'[1]Table 1'!$B:$F,5,FALSE)</f>
        <v>#N/A</v>
      </c>
    </row>
    <row r="149" spans="1:21" x14ac:dyDescent="0.25">
      <c r="A149" t="s">
        <v>36</v>
      </c>
      <c r="B149" t="s">
        <v>235</v>
      </c>
      <c r="C149" s="4">
        <f>RTD("tos.rtd", , "LAST", B149)*1</f>
        <v>40.68</v>
      </c>
      <c r="D149" s="5">
        <f>+RTD("tos.rtd", , "PERCENT_CHANGE",Táblázat3[[#This Row],[Symbol]])*1</f>
        <v>-6.4000000000000003E-3</v>
      </c>
      <c r="E149" s="3">
        <f>SUBSTITUTE(SUBSTITUTE(RTD("tos.rtd", , "VOLUME", B149),",",""),".","")*1</f>
        <v>12646</v>
      </c>
      <c r="F149" s="3">
        <f>SUBSTITUTE(SUBSTITUTE(RTD("tos.rtd", , "MARKET_CAP", B149),"M",""),",","")*1</f>
        <v>6895</v>
      </c>
      <c r="G149" s="5">
        <f>SUBSTITUTE(SUBSTITUTE(RTD("tos.rtd", , "YIELD", $B149),"M",""),",","")*1</f>
        <v>3.39E-2</v>
      </c>
      <c r="H149">
        <v>6.26</v>
      </c>
      <c r="I149" s="6">
        <f t="shared" ref="I149:I180" si="20">+IF(ISERROR(C149/H149)=TRUE,"",C149/H149)</f>
        <v>6.4984025559105429</v>
      </c>
      <c r="J149" s="6">
        <f>RTD("tos.rtd", , "52HIGH", B149)*1</f>
        <v>42.53</v>
      </c>
      <c r="K149" s="6">
        <f>RTD("tos.rtd", , "52LOW", $B149)*1</f>
        <v>31.862500000000001</v>
      </c>
      <c r="L149" s="5">
        <v>4.5499999999999999E-2</v>
      </c>
      <c r="M149" s="5">
        <f t="shared" ref="M149:M180" si="21">+IF(ISERROR(G149/L149-1)=TRUE,"",G149/L149-1)</f>
        <v>-0.25494505494505493</v>
      </c>
      <c r="N149" s="1">
        <f t="shared" ref="N149:N180" si="22">+J149/C149-1</f>
        <v>4.5476892822025494E-2</v>
      </c>
      <c r="O149" s="1">
        <f t="shared" ref="O149:O180" si="23">+K149/C149-1</f>
        <v>-0.21675270403146507</v>
      </c>
      <c r="P149" s="1">
        <f t="shared" ref="P149:P180" si="24">+IF(ISERROR(G149*C149/H149)=TRUE,"",G149*C149/H149)</f>
        <v>0.22029584664536742</v>
      </c>
      <c r="Q149" s="6">
        <v>5.27</v>
      </c>
      <c r="R149" s="7">
        <v>3.46</v>
      </c>
      <c r="S149" s="2" t="s">
        <v>295</v>
      </c>
      <c r="T149" s="1" t="e">
        <f>+VLOOKUP(Táblázat3[[#This Row],[Symbol]],'[1]Table 1'!$B:$I,8,FALSE)</f>
        <v>#N/A</v>
      </c>
      <c r="U149" s="61" t="e">
        <f>+VLOOKUP(Táblázat3[[#This Row],[Symbol]],'[1]Table 1'!$B:$F,5,FALSE)</f>
        <v>#N/A</v>
      </c>
    </row>
    <row r="150" spans="1:21" x14ac:dyDescent="0.25">
      <c r="A150" t="s">
        <v>36</v>
      </c>
      <c r="B150" t="s">
        <v>43</v>
      </c>
      <c r="C150" s="4">
        <f>RTD("tos.rtd", , "LAST", B150)*1</f>
        <v>46.2</v>
      </c>
      <c r="D150" s="5">
        <f>+RTD("tos.rtd", , "PERCENT_CHANGE",Táblázat3[[#This Row],[Symbol]])*1</f>
        <v>2.5999999999999999E-3</v>
      </c>
      <c r="E150" s="3">
        <f>SUBSTITUTE(SUBSTITUTE(RTD("tos.rtd", , "VOLUME", B150),",",""),".","")*1</f>
        <v>2884770</v>
      </c>
      <c r="F150" s="3">
        <f>SUBSTITUTE(SUBSTITUTE(RTD("tos.rtd", , "MARKET_CAP", B150),"M",""),",","")*1</f>
        <v>6348</v>
      </c>
      <c r="G150" s="5">
        <f>SUBSTITUTE(SUBSTITUTE(RTD("tos.rtd", , "YIELD", $B150),"M",""),",","")*1</f>
        <v>4.07E-2</v>
      </c>
      <c r="H150">
        <v>2.62</v>
      </c>
      <c r="I150" s="6">
        <f t="shared" si="20"/>
        <v>17.633587786259543</v>
      </c>
      <c r="J150" s="6">
        <f>RTD("tos.rtd", , "52HIGH", B150)*1</f>
        <v>50.94</v>
      </c>
      <c r="K150" s="6">
        <f>RTD("tos.rtd", , "52LOW", $B150)*1</f>
        <v>39.369999999999997</v>
      </c>
      <c r="M150" s="5" t="str">
        <f t="shared" si="21"/>
        <v/>
      </c>
      <c r="N150" s="1">
        <f t="shared" si="22"/>
        <v>0.10259740259740258</v>
      </c>
      <c r="O150" s="1">
        <f t="shared" si="23"/>
        <v>-0.14783549783549799</v>
      </c>
      <c r="P150" s="1">
        <f t="shared" si="24"/>
        <v>0.71768702290076336</v>
      </c>
      <c r="Q150" s="6">
        <v>8.2899999999999991</v>
      </c>
      <c r="R150" s="7">
        <v>1.41</v>
      </c>
      <c r="S150" s="2" t="s">
        <v>291</v>
      </c>
      <c r="T150" s="1" t="str">
        <f>+VLOOKUP(Táblázat3[[#This Row],[Symbol]],'[1]Table 1'!$B:$I,8,FALSE)</f>
        <v>Mid Cap</v>
      </c>
      <c r="U150" s="61">
        <f>+VLOOKUP(Táblázat3[[#This Row],[Symbol]],'[1]Table 1'!$B:$F,5,FALSE)</f>
        <v>-7.9699999999999993E-2</v>
      </c>
    </row>
    <row r="151" spans="1:21" x14ac:dyDescent="0.25">
      <c r="A151" t="s">
        <v>36</v>
      </c>
      <c r="B151" t="s">
        <v>245</v>
      </c>
      <c r="C151" s="4">
        <f>RTD("tos.rtd", , "LAST", B151)*1</f>
        <v>25.9</v>
      </c>
      <c r="D151" s="5">
        <f>+RTD("tos.rtd", , "PERCENT_CHANGE",Táblázat3[[#This Row],[Symbol]])*1</f>
        <v>1.01E-2</v>
      </c>
      <c r="E151" s="3">
        <f>SUBSTITUTE(SUBSTITUTE(RTD("tos.rtd", , "VOLUME", B151),",",""),".","")*1</f>
        <v>1468666</v>
      </c>
      <c r="F151" s="3">
        <f>SUBSTITUTE(SUBSTITUTE(RTD("tos.rtd", , "MARKET_CAP", B151),"M",""),",","")*1</f>
        <v>7788</v>
      </c>
      <c r="G151" s="5">
        <f>SUBSTITUTE(SUBSTITUTE(RTD("tos.rtd", , "YIELD", $B151),"M",""),",","")*1</f>
        <v>7.7000000000000002E-3</v>
      </c>
      <c r="H151">
        <v>1.56</v>
      </c>
      <c r="I151" s="6">
        <f t="shared" si="20"/>
        <v>16.602564102564102</v>
      </c>
      <c r="J151" s="6">
        <f>RTD("tos.rtd", , "52HIGH", B151)*1</f>
        <v>27.14</v>
      </c>
      <c r="K151" s="6">
        <f>RTD("tos.rtd", , "52LOW", $B151)*1</f>
        <v>18.91</v>
      </c>
      <c r="L151" s="5">
        <v>9.4999999999999998E-3</v>
      </c>
      <c r="M151" s="5">
        <f t="shared" si="21"/>
        <v>-0.18947368421052624</v>
      </c>
      <c r="N151" s="1">
        <f t="shared" si="22"/>
        <v>4.7876447876447958E-2</v>
      </c>
      <c r="O151" s="1">
        <f t="shared" si="23"/>
        <v>-0.26988416988416986</v>
      </c>
      <c r="P151" s="1">
        <f t="shared" si="24"/>
        <v>0.12783974358974359</v>
      </c>
      <c r="Q151" s="6">
        <v>4.5599999999999996</v>
      </c>
      <c r="R151" s="7">
        <v>1.87</v>
      </c>
      <c r="T151" s="1" t="str">
        <f>+VLOOKUP(Táblázat3[[#This Row],[Symbol]],'[1]Table 1'!$B:$I,8,FALSE)</f>
        <v>Mid Cap</v>
      </c>
      <c r="U151" s="61">
        <f>+VLOOKUP(Táblázat3[[#This Row],[Symbol]],'[1]Table 1'!$B:$F,5,FALSE)</f>
        <v>-5.7200000000000001E-2</v>
      </c>
    </row>
    <row r="152" spans="1:21" x14ac:dyDescent="0.25">
      <c r="A152" t="s">
        <v>36</v>
      </c>
      <c r="B152" t="s">
        <v>8</v>
      </c>
      <c r="C152" s="4">
        <f>RTD("tos.rtd", , "LAST", B152)*1</f>
        <v>50.71</v>
      </c>
      <c r="D152" s="5">
        <f>+RTD("tos.rtd", , "PERCENT_CHANGE",Táblázat3[[#This Row],[Symbol]])*1</f>
        <v>0</v>
      </c>
      <c r="E152" s="3">
        <f>SUBSTITUTE(SUBSTITUTE(RTD("tos.rtd", , "VOLUME", B152),",",""),".","")*1</f>
        <v>2903016</v>
      </c>
      <c r="F152" s="3">
        <f>SUBSTITUTE(SUBSTITUTE(RTD("tos.rtd", , "MARKET_CAP", B152),"M",""),",","")*1</f>
        <v>7550</v>
      </c>
      <c r="G152" s="5">
        <f>SUBSTITUTE(SUBSTITUTE(RTD("tos.rtd", , "YIELD", $B152),"M",""),",","")*1</f>
        <v>3.0800000000000001E-2</v>
      </c>
      <c r="H152">
        <v>9.4499999999999993</v>
      </c>
      <c r="I152" s="6">
        <f t="shared" si="20"/>
        <v>5.3661375661375663</v>
      </c>
      <c r="J152" s="6">
        <f>RTD("tos.rtd", , "52HIGH", B152)*1</f>
        <v>55.49</v>
      </c>
      <c r="K152" s="6">
        <f>RTD("tos.rtd", , "52LOW", $B152)*1</f>
        <v>43.371850999999999</v>
      </c>
      <c r="L152" s="5">
        <v>3.04E-2</v>
      </c>
      <c r="M152" s="5">
        <f t="shared" si="21"/>
        <v>1.3157894736842035E-2</v>
      </c>
      <c r="N152" s="1">
        <f t="shared" si="22"/>
        <v>9.4261486886215717E-2</v>
      </c>
      <c r="O152" s="1">
        <f t="shared" si="23"/>
        <v>-0.14470812463025051</v>
      </c>
      <c r="P152" s="1">
        <f t="shared" si="24"/>
        <v>0.16527703703703706</v>
      </c>
      <c r="Q152" s="6">
        <v>5.1100000000000003</v>
      </c>
      <c r="R152" s="7">
        <v>1.01</v>
      </c>
      <c r="S152" s="2" t="s">
        <v>289</v>
      </c>
      <c r="T152" s="1" t="str">
        <f>+VLOOKUP(Táblázat3[[#This Row],[Symbol]],'[1]Table 1'!$B:$I,8,FALSE)</f>
        <v>Mid Cap</v>
      </c>
      <c r="U152" s="61">
        <f>+VLOOKUP(Táblázat3[[#This Row],[Symbol]],'[1]Table 1'!$B:$F,5,FALSE)</f>
        <v>-9.9000000000000008E-3</v>
      </c>
    </row>
    <row r="153" spans="1:21" x14ac:dyDescent="0.25">
      <c r="A153" t="s">
        <v>36</v>
      </c>
      <c r="B153" t="s">
        <v>54</v>
      </c>
      <c r="C153" s="4">
        <f>RTD("tos.rtd", , "LAST", B153)*1</f>
        <v>105.77</v>
      </c>
      <c r="D153" s="5">
        <f>+RTD("tos.rtd", , "PERCENT_CHANGE",Táblázat3[[#This Row],[Symbol]])*1</f>
        <v>3.3E-3</v>
      </c>
      <c r="E153" s="3">
        <f>SUBSTITUTE(SUBSTITUTE(RTD("tos.rtd", , "VOLUME", B153),",",""),".","")*1</f>
        <v>1490972</v>
      </c>
      <c r="F153" s="3">
        <f>SUBSTITUTE(SUBSTITUTE(RTD("tos.rtd", , "MARKET_CAP", B153),"M",""),",","")*1</f>
        <v>10242</v>
      </c>
      <c r="G153" s="5">
        <f>SUBSTITUTE(SUBSTITUTE(RTD("tos.rtd", , "YIELD", $B153),"M",""),",","")*1</f>
        <v>3.0300000000000001E-2</v>
      </c>
      <c r="H153">
        <v>5</v>
      </c>
      <c r="I153" s="6">
        <f t="shared" si="20"/>
        <v>21.154</v>
      </c>
      <c r="J153" s="6">
        <f>RTD("tos.rtd", , "52HIGH", B153)*1</f>
        <v>116.67</v>
      </c>
      <c r="K153" s="6">
        <f>RTD("tos.rtd", , "52LOW", $B153)*1</f>
        <v>83.67</v>
      </c>
      <c r="L153" s="5">
        <v>3.5099999999999999E-2</v>
      </c>
      <c r="M153" s="5">
        <f t="shared" si="21"/>
        <v>-0.13675213675213671</v>
      </c>
      <c r="N153" s="1">
        <f t="shared" si="22"/>
        <v>0.10305379597239295</v>
      </c>
      <c r="O153" s="1">
        <f t="shared" si="23"/>
        <v>-0.20894393495320029</v>
      </c>
      <c r="P153" s="1">
        <f t="shared" si="24"/>
        <v>0.64096620000000004</v>
      </c>
      <c r="Q153" s="6">
        <v>4.1900000000000004</v>
      </c>
      <c r="R153" s="7">
        <v>3.15</v>
      </c>
      <c r="S153" s="2" t="s">
        <v>275</v>
      </c>
      <c r="T153" s="1" t="str">
        <f>+VLOOKUP(Táblázat3[[#This Row],[Symbol]],'[1]Table 1'!$B:$I,8,FALSE)</f>
        <v>Mid Cap</v>
      </c>
      <c r="U153" s="61">
        <f>+VLOOKUP(Táblázat3[[#This Row],[Symbol]],'[1]Table 1'!$B:$F,5,FALSE)</f>
        <v>8.9999999999999993E-3</v>
      </c>
    </row>
    <row r="154" spans="1:21" x14ac:dyDescent="0.25">
      <c r="A154" t="s">
        <v>36</v>
      </c>
      <c r="B154" t="s">
        <v>59</v>
      </c>
      <c r="C154" s="4">
        <f>RTD("tos.rtd", , "LAST", B154)*1</f>
        <v>69.53</v>
      </c>
      <c r="D154" s="5">
        <f>+RTD("tos.rtd", , "PERCENT_CHANGE",Táblázat3[[#This Row],[Symbol]])*1</f>
        <v>1.2800000000000001E-2</v>
      </c>
      <c r="E154" s="3">
        <f>SUBSTITUTE(SUBSTITUTE(RTD("tos.rtd", , "VOLUME", B154),",",""),".","")*1</f>
        <v>2314761</v>
      </c>
      <c r="F154" s="3">
        <f>SUBSTITUTE(SUBSTITUTE(RTD("tos.rtd", , "MARKET_CAP", B154),"M",""),",","")*1</f>
        <v>12660</v>
      </c>
      <c r="G154" s="5">
        <f>SUBSTITUTE(SUBSTITUTE(RTD("tos.rtd", , "YIELD", $B154),"M",""),",","")*1</f>
        <v>1.7600000000000001E-2</v>
      </c>
      <c r="H154">
        <v>4.5</v>
      </c>
      <c r="I154" s="6">
        <f t="shared" si="20"/>
        <v>15.451111111111111</v>
      </c>
      <c r="J154" s="6">
        <f>RTD("tos.rtd", , "52HIGH", B154)*1</f>
        <v>74.55</v>
      </c>
      <c r="K154" s="6">
        <f>RTD("tos.rtd", , "52LOW", $B154)*1</f>
        <v>46.46</v>
      </c>
      <c r="L154" s="5">
        <v>2.2599999999999999E-2</v>
      </c>
      <c r="M154" s="5">
        <f t="shared" si="21"/>
        <v>-0.22123893805309724</v>
      </c>
      <c r="N154" s="1">
        <f t="shared" si="22"/>
        <v>7.2199050769451878E-2</v>
      </c>
      <c r="O154" s="1">
        <f t="shared" si="23"/>
        <v>-0.33179922335682444</v>
      </c>
      <c r="P154" s="1">
        <f t="shared" si="24"/>
        <v>0.2719395555555556</v>
      </c>
      <c r="Q154" s="6">
        <v>5.0199999999999996</v>
      </c>
      <c r="R154" s="7">
        <v>2.74</v>
      </c>
      <c r="S154" s="2" t="s">
        <v>288</v>
      </c>
      <c r="T154" s="1" t="str">
        <f>+VLOOKUP(Táblázat3[[#This Row],[Symbol]],'[1]Table 1'!$B:$I,8,FALSE)</f>
        <v>Mid Cap</v>
      </c>
      <c r="U154" s="61">
        <f>+VLOOKUP(Táblázat3[[#This Row],[Symbol]],'[1]Table 1'!$B:$F,5,FALSE)</f>
        <v>0.37469999999999998</v>
      </c>
    </row>
    <row r="155" spans="1:21" x14ac:dyDescent="0.25">
      <c r="A155" t="s">
        <v>36</v>
      </c>
      <c r="B155" t="s">
        <v>253</v>
      </c>
      <c r="C155" s="4">
        <f>RTD("tos.rtd", , "LAST", B155)*1</f>
        <v>149.51</v>
      </c>
      <c r="D155" s="5">
        <f>+RTD("tos.rtd", , "PERCENT_CHANGE",Táblázat3[[#This Row],[Symbol]])*1</f>
        <v>8.8000000000000005E-3</v>
      </c>
      <c r="E155" s="3">
        <f>SUBSTITUTE(SUBSTITUTE(RTD("tos.rtd", , "VOLUME", B155),",",""),".","")*1</f>
        <v>1987483</v>
      </c>
      <c r="F155" s="3">
        <f>SUBSTITUTE(SUBSTITUTE(RTD("tos.rtd", , "MARKET_CAP", B155),"M",""),",","")*1</f>
        <v>13857</v>
      </c>
      <c r="G155" s="5">
        <f>SUBSTITUTE(SUBSTITUTE(RTD("tos.rtd", , "YIELD", $B155),"M",""),",","")*1</f>
        <v>2.01E-2</v>
      </c>
      <c r="H155">
        <v>5.25</v>
      </c>
      <c r="I155" s="6">
        <f t="shared" si="20"/>
        <v>28.478095238095236</v>
      </c>
      <c r="J155" s="6">
        <f>RTD("tos.rtd", , "52HIGH", B155)*1</f>
        <v>166.32</v>
      </c>
      <c r="K155" s="6">
        <f>RTD("tos.rtd", , "52LOW", $B155)*1</f>
        <v>96.95</v>
      </c>
      <c r="L155" s="5">
        <v>5.62E-2</v>
      </c>
      <c r="M155" s="5">
        <f t="shared" si="21"/>
        <v>-0.64234875444839856</v>
      </c>
      <c r="N155" s="1">
        <f t="shared" si="22"/>
        <v>0.11243395090629393</v>
      </c>
      <c r="O155" s="1">
        <f t="shared" si="23"/>
        <v>-0.3515483914119456</v>
      </c>
      <c r="P155" s="1">
        <f t="shared" si="24"/>
        <v>0.57240971428571419</v>
      </c>
      <c r="Q155" s="6">
        <v>4.97</v>
      </c>
      <c r="R155" s="7">
        <v>2.16</v>
      </c>
      <c r="S155" s="2" t="s">
        <v>275</v>
      </c>
      <c r="T155" s="1" t="str">
        <f>+VLOOKUP(Táblázat3[[#This Row],[Symbol]],'[1]Table 1'!$B:$I,8,FALSE)</f>
        <v>Mid Cap</v>
      </c>
      <c r="U155" s="61">
        <f>+VLOOKUP(Táblázat3[[#This Row],[Symbol]],'[1]Table 1'!$B:$F,5,FALSE)</f>
        <v>0.379</v>
      </c>
    </row>
    <row r="156" spans="1:21" x14ac:dyDescent="0.25">
      <c r="A156" t="s">
        <v>36</v>
      </c>
      <c r="B156" t="s">
        <v>7</v>
      </c>
      <c r="C156" s="4">
        <f>RTD("tos.rtd", , "LAST", B156)*1</f>
        <v>46.32</v>
      </c>
      <c r="D156" s="5">
        <f>+RTD("tos.rtd", , "PERCENT_CHANGE",Táblázat3[[#This Row],[Symbol]])*1</f>
        <v>3.0000000000000001E-3</v>
      </c>
      <c r="E156" s="3">
        <f>SUBSTITUTE(SUBSTITUTE(RTD("tos.rtd", , "VOLUME", B156),",",""),".","")*1</f>
        <v>3816832</v>
      </c>
      <c r="F156" s="3">
        <f>SUBSTITUTE(SUBSTITUTE(RTD("tos.rtd", , "MARKET_CAP", B156),"M",""),",","")*1</f>
        <v>13574</v>
      </c>
      <c r="G156" s="5">
        <f>SUBSTITUTE(SUBSTITUTE(RTD("tos.rtd", , "YIELD", $B156),"M",""),",","")*1</f>
        <v>2.9600000000000001E-2</v>
      </c>
      <c r="H156">
        <v>2.04</v>
      </c>
      <c r="I156" s="6">
        <f t="shared" si="20"/>
        <v>22.705882352941178</v>
      </c>
      <c r="J156" s="6">
        <f>RTD("tos.rtd", , "52HIGH", B156)*1</f>
        <v>50.61</v>
      </c>
      <c r="K156" s="6">
        <f>RTD("tos.rtd", , "52LOW", $B156)*1</f>
        <v>38.14</v>
      </c>
      <c r="M156" s="5" t="str">
        <f t="shared" si="21"/>
        <v/>
      </c>
      <c r="N156" s="1">
        <f t="shared" si="22"/>
        <v>9.2616580310880714E-2</v>
      </c>
      <c r="O156" s="1">
        <f t="shared" si="23"/>
        <v>-0.17659758203799658</v>
      </c>
      <c r="P156" s="1">
        <f t="shared" si="24"/>
        <v>0.67209411764705884</v>
      </c>
      <c r="Q156" s="6">
        <v>5.14</v>
      </c>
      <c r="R156" s="7">
        <v>1.74</v>
      </c>
      <c r="S156" s="2" t="s">
        <v>276</v>
      </c>
      <c r="T156" s="1" t="str">
        <f>+VLOOKUP(Táblázat3[[#This Row],[Symbol]],'[1]Table 1'!$B:$I,8,FALSE)</f>
        <v>Large Cap</v>
      </c>
      <c r="U156" s="61">
        <f>+VLOOKUP(Táblázat3[[#This Row],[Symbol]],'[1]Table 1'!$B:$F,5,FALSE)</f>
        <v>7.1099999999999997E-2</v>
      </c>
    </row>
    <row r="157" spans="1:21" x14ac:dyDescent="0.25">
      <c r="A157" t="s">
        <v>36</v>
      </c>
      <c r="B157" t="s">
        <v>19</v>
      </c>
      <c r="C157" s="4">
        <f>RTD("tos.rtd", , "LAST", B157)*1</f>
        <v>130.06</v>
      </c>
      <c r="D157" s="5">
        <f>+RTD("tos.rtd", , "PERCENT_CHANGE",Táblázat3[[#This Row],[Symbol]])*1</f>
        <v>5.7000000000000002E-3</v>
      </c>
      <c r="E157" s="3">
        <f>SUBSTITUTE(SUBSTITUTE(RTD("tos.rtd", , "VOLUME", B157),",",""),".","")*1</f>
        <v>1228834</v>
      </c>
      <c r="F157" s="3">
        <f>SUBSTITUTE(SUBSTITUTE(RTD("tos.rtd", , "MARKET_CAP", B157),"M",""),",","")*1</f>
        <v>14835</v>
      </c>
      <c r="G157" s="5">
        <f>SUBSTITUTE(SUBSTITUTE(RTD("tos.rtd", , "YIELD", $B157),"M",""),",","")*1</f>
        <v>3.0800000000000001E-2</v>
      </c>
      <c r="H157">
        <v>6.51</v>
      </c>
      <c r="I157" s="6">
        <f t="shared" si="20"/>
        <v>19.978494623655916</v>
      </c>
      <c r="J157" s="6">
        <f>RTD("tos.rtd", , "52HIGH", B157)*1</f>
        <v>140.15</v>
      </c>
      <c r="K157" s="6">
        <f>RTD("tos.rtd", , "52LOW", $B157)*1</f>
        <v>91.21</v>
      </c>
      <c r="L157" s="5">
        <v>3.9E-2</v>
      </c>
      <c r="M157" s="5">
        <f t="shared" si="21"/>
        <v>-0.21025641025641018</v>
      </c>
      <c r="N157" s="1">
        <f t="shared" si="22"/>
        <v>7.7579578656004955E-2</v>
      </c>
      <c r="O157" s="1">
        <f t="shared" si="23"/>
        <v>-0.29870828848223907</v>
      </c>
      <c r="P157" s="1">
        <f t="shared" si="24"/>
        <v>0.61533763440860223</v>
      </c>
      <c r="Q157" s="6">
        <v>4.84</v>
      </c>
      <c r="R157" s="7">
        <v>2.29</v>
      </c>
      <c r="S157" s="2" t="s">
        <v>275</v>
      </c>
      <c r="T157" s="1" t="str">
        <f>+VLOOKUP(Táblázat3[[#This Row],[Symbol]],'[1]Table 1'!$B:$I,8,FALSE)</f>
        <v>Large Cap</v>
      </c>
      <c r="U157" s="61">
        <f>+VLOOKUP(Táblázat3[[#This Row],[Symbol]],'[1]Table 1'!$B:$F,5,FALSE)</f>
        <v>0.13750000000000001</v>
      </c>
    </row>
    <row r="158" spans="1:21" x14ac:dyDescent="0.25">
      <c r="A158" t="s">
        <v>36</v>
      </c>
      <c r="B158" t="s">
        <v>254</v>
      </c>
      <c r="C158" s="4">
        <f>RTD("tos.rtd", , "LAST", B158)*1</f>
        <v>29.47</v>
      </c>
      <c r="D158" s="5">
        <f>+RTD("tos.rtd", , "PERCENT_CHANGE",Táblázat3[[#This Row],[Symbol]])*1</f>
        <v>8.2000000000000007E-3</v>
      </c>
      <c r="E158" s="3">
        <f>SUBSTITUTE(SUBSTITUTE(RTD("tos.rtd", , "VOLUME", B158),",",""),".","")*1</f>
        <v>7176837</v>
      </c>
      <c r="F158" s="3">
        <f>SUBSTITUTE(SUBSTITUTE(RTD("tos.rtd", , "MARKET_CAP", B158),"M",""),",","")*1</f>
        <v>15865</v>
      </c>
      <c r="G158" s="5">
        <f>SUBSTITUTE(SUBSTITUTE(RTD("tos.rtd", , "YIELD", $B158),"M",""),",","")*1</f>
        <v>1.7600000000000001E-2</v>
      </c>
      <c r="H158">
        <v>1.21</v>
      </c>
      <c r="I158" s="6">
        <f t="shared" si="20"/>
        <v>24.355371900826444</v>
      </c>
      <c r="J158" s="6">
        <f>RTD("tos.rtd", , "52HIGH", B158)*1</f>
        <v>31.32</v>
      </c>
      <c r="K158" s="6">
        <f>RTD("tos.rtd", , "52LOW", $B158)*1</f>
        <v>19.21</v>
      </c>
      <c r="L158" s="5">
        <v>1.6400000000000001E-2</v>
      </c>
      <c r="M158" s="5">
        <f t="shared" si="21"/>
        <v>7.3170731707317138E-2</v>
      </c>
      <c r="N158" s="1">
        <f t="shared" si="22"/>
        <v>6.2775704105870522E-2</v>
      </c>
      <c r="O158" s="1">
        <f t="shared" si="23"/>
        <v>-0.34815066168985398</v>
      </c>
      <c r="P158" s="1">
        <f t="shared" si="24"/>
        <v>0.42865454545454551</v>
      </c>
      <c r="Q158" s="6">
        <v>8.36</v>
      </c>
      <c r="R158" s="7">
        <v>1.1499999999999999</v>
      </c>
      <c r="T158" s="1" t="str">
        <f>+VLOOKUP(Táblázat3[[#This Row],[Symbol]],'[1]Table 1'!$B:$I,8,FALSE)</f>
        <v>Large Cap</v>
      </c>
      <c r="U158" s="61">
        <f>+VLOOKUP(Táblázat3[[#This Row],[Symbol]],'[1]Table 1'!$B:$F,5,FALSE)</f>
        <v>-1.2999999999999999E-3</v>
      </c>
    </row>
    <row r="159" spans="1:21" x14ac:dyDescent="0.25">
      <c r="A159" t="s">
        <v>36</v>
      </c>
      <c r="B159" t="s">
        <v>30</v>
      </c>
      <c r="C159" s="4">
        <f>RTD("tos.rtd", , "LAST", B159)*1</f>
        <v>297.35000000000002</v>
      </c>
      <c r="D159" s="5">
        <f>+RTD("tos.rtd", , "PERCENT_CHANGE",Táblázat3[[#This Row],[Symbol]])*1</f>
        <v>-4.4999999999999997E-3</v>
      </c>
      <c r="E159" s="3">
        <f>SUBSTITUTE(SUBSTITUTE(RTD("tos.rtd", , "VOLUME", B159),",",""),".","")*1</f>
        <v>798096</v>
      </c>
      <c r="F159" s="3">
        <f>SUBSTITUTE(SUBSTITUTE(RTD("tos.rtd", , "MARKET_CAP", B159),"M",""),",","")*1</f>
        <v>19649</v>
      </c>
      <c r="G159" s="5">
        <f>SUBSTITUTE(SUBSTITUTE(RTD("tos.rtd", , "YIELD", $B159),"M",""),",","")*1</f>
        <v>2.6200000000000001E-2</v>
      </c>
      <c r="H159">
        <v>10.6</v>
      </c>
      <c r="I159" s="6">
        <f t="shared" si="20"/>
        <v>28.051886792452834</v>
      </c>
      <c r="J159" s="6">
        <f>RTD("tos.rtd", , "52HIGH", B159)*1</f>
        <v>334.16500000000002</v>
      </c>
      <c r="K159" s="6">
        <f>RTD("tos.rtd", , "52LOW", $B159)*1</f>
        <v>235.51</v>
      </c>
      <c r="L159" s="5">
        <v>2.92E-2</v>
      </c>
      <c r="M159" s="5">
        <f t="shared" si="21"/>
        <v>-0.10273972602739723</v>
      </c>
      <c r="N159" s="1">
        <f t="shared" si="22"/>
        <v>0.12381032453337815</v>
      </c>
      <c r="O159" s="1">
        <f t="shared" si="23"/>
        <v>-0.2079704052463428</v>
      </c>
      <c r="P159" s="1">
        <f t="shared" si="24"/>
        <v>0.73495943396226426</v>
      </c>
      <c r="Q159" s="6">
        <v>5.45</v>
      </c>
      <c r="R159" s="7">
        <v>2.2999999999999998</v>
      </c>
      <c r="S159" s="2" t="s">
        <v>275</v>
      </c>
      <c r="T159" s="1" t="str">
        <f>+VLOOKUP(Táblázat3[[#This Row],[Symbol]],'[1]Table 1'!$B:$I,8,FALSE)</f>
        <v>Large Cap</v>
      </c>
      <c r="U159" s="61">
        <f>+VLOOKUP(Táblázat3[[#This Row],[Symbol]],'[1]Table 1'!$B:$F,5,FALSE)</f>
        <v>4.8599999999999997E-2</v>
      </c>
    </row>
    <row r="160" spans="1:21" x14ac:dyDescent="0.25">
      <c r="A160" t="s">
        <v>36</v>
      </c>
      <c r="B160" t="s">
        <v>28</v>
      </c>
      <c r="C160" s="4">
        <f>RTD("tos.rtd", , "LAST", B160)*1</f>
        <v>208.01</v>
      </c>
      <c r="D160" s="5">
        <f>+RTD("tos.rtd", , "PERCENT_CHANGE",Táblázat3[[#This Row],[Symbol]])*1</f>
        <v>1.2999999999999999E-3</v>
      </c>
      <c r="E160" s="3">
        <f>SUBSTITUTE(SUBSTITUTE(RTD("tos.rtd", , "VOLUME", B160),",",""),".","")*1</f>
        <v>1481418</v>
      </c>
      <c r="F160" s="3">
        <f>SUBSTITUTE(SUBSTITUTE(RTD("tos.rtd", , "MARKET_CAP", B160),"M",""),",","")*1</f>
        <v>29051</v>
      </c>
      <c r="G160" s="5">
        <f>SUBSTITUTE(SUBSTITUTE(RTD("tos.rtd", , "YIELD", $B160),"M",""),",","")*1</f>
        <v>2.92E-2</v>
      </c>
      <c r="H160">
        <v>11.22</v>
      </c>
      <c r="I160" s="6">
        <f t="shared" si="20"/>
        <v>18.53921568627451</v>
      </c>
      <c r="J160" s="6">
        <f>RTD("tos.rtd", , "52HIGH", B160)*1</f>
        <v>222.87</v>
      </c>
      <c r="K160" s="6">
        <f>RTD("tos.rtd", , "52LOW", $B160)*1</f>
        <v>167.01</v>
      </c>
      <c r="L160" s="5">
        <v>3.0499999999999999E-2</v>
      </c>
      <c r="M160" s="5">
        <f t="shared" si="21"/>
        <v>-4.2622950819672156E-2</v>
      </c>
      <c r="N160" s="1">
        <f t="shared" si="22"/>
        <v>7.1438873131099534E-2</v>
      </c>
      <c r="O160" s="1">
        <f t="shared" si="23"/>
        <v>-0.19710590836978992</v>
      </c>
      <c r="P160" s="1">
        <f t="shared" si="24"/>
        <v>0.5413450980392156</v>
      </c>
      <c r="Q160" s="6">
        <v>5.16</v>
      </c>
      <c r="R160" s="7">
        <v>4.01</v>
      </c>
      <c r="S160" s="2" t="s">
        <v>275</v>
      </c>
      <c r="T160" s="1" t="str">
        <f>+VLOOKUP(Táblázat3[[#This Row],[Symbol]],'[1]Table 1'!$B:$I,8,FALSE)</f>
        <v>Large Cap</v>
      </c>
      <c r="U160" s="61">
        <f>+VLOOKUP(Táblázat3[[#This Row],[Symbol]],'[1]Table 1'!$B:$F,5,FALSE)</f>
        <v>2.8199999999999999E-2</v>
      </c>
    </row>
    <row r="161" spans="1:21" x14ac:dyDescent="0.25">
      <c r="A161" t="s">
        <v>36</v>
      </c>
      <c r="B161" t="s">
        <v>13</v>
      </c>
      <c r="C161" s="4">
        <f>RTD("tos.rtd", , "LAST", B161)*1</f>
        <v>80.3</v>
      </c>
      <c r="D161" s="5">
        <f>+RTD("tos.rtd", , "PERCENT_CHANGE",Táblázat3[[#This Row],[Symbol]])*1</f>
        <v>-6.9999999999999999E-4</v>
      </c>
      <c r="E161" s="3">
        <f>SUBSTITUTE(SUBSTITUTE(RTD("tos.rtd", , "VOLUME", B161),",",""),".","")*1</f>
        <v>5479995</v>
      </c>
      <c r="F161" s="3">
        <f>SUBSTITUTE(SUBSTITUTE(RTD("tos.rtd", , "MARKET_CAP", B161),"M",""),",","")*1</f>
        <v>29820</v>
      </c>
      <c r="G161" s="5">
        <f>SUBSTITUTE(SUBSTITUTE(RTD("tos.rtd", , "YIELD", $B161),"M",""),",","")*1</f>
        <v>2.8299999999999999E-2</v>
      </c>
      <c r="H161">
        <v>4.12</v>
      </c>
      <c r="I161" s="6">
        <f t="shared" si="20"/>
        <v>19.490291262135923</v>
      </c>
      <c r="J161" s="6">
        <f>RTD("tos.rtd", , "52HIGH", B161)*1</f>
        <v>89.55</v>
      </c>
      <c r="K161" s="6">
        <f>RTD("tos.rtd", , "52LOW", $B161)*1</f>
        <v>63.17</v>
      </c>
      <c r="L161" s="5">
        <v>3.1E-2</v>
      </c>
      <c r="M161" s="5">
        <f t="shared" si="21"/>
        <v>-8.7096774193548443E-2</v>
      </c>
      <c r="N161" s="1">
        <f t="shared" si="22"/>
        <v>0.11519302615193028</v>
      </c>
      <c r="O161" s="1">
        <f t="shared" si="23"/>
        <v>-0.2133250311332503</v>
      </c>
      <c r="P161" s="1">
        <f t="shared" si="24"/>
        <v>0.5515752427184466</v>
      </c>
      <c r="Q161" s="6">
        <v>3.71</v>
      </c>
      <c r="R161" s="7">
        <v>2.12</v>
      </c>
      <c r="S161" s="2" t="s">
        <v>275</v>
      </c>
      <c r="T161" s="1" t="str">
        <f>+VLOOKUP(Táblázat3[[#This Row],[Symbol]],'[1]Table 1'!$B:$I,8,FALSE)</f>
        <v>Large Cap</v>
      </c>
      <c r="U161" s="61">
        <f>+VLOOKUP(Táblázat3[[#This Row],[Symbol]],'[1]Table 1'!$B:$F,5,FALSE)</f>
        <v>7.0699999999999999E-2</v>
      </c>
    </row>
    <row r="162" spans="1:21" x14ac:dyDescent="0.25">
      <c r="A162" t="s">
        <v>34</v>
      </c>
      <c r="B162" t="s">
        <v>94</v>
      </c>
      <c r="C162" s="4">
        <f>RTD("tos.rtd", , "LAST", B162)*1</f>
        <v>13.33</v>
      </c>
      <c r="D162" s="5">
        <f>+RTD("tos.rtd", , "PERCENT_CHANGE",Táblázat3[[#This Row],[Symbol]])*1</f>
        <v>0</v>
      </c>
      <c r="E162" s="3">
        <f>SUBSTITUTE(SUBSTITUTE(RTD("tos.rtd", , "VOLUME", B162),",",""),".","")*1</f>
        <v>1</v>
      </c>
      <c r="F162" s="3">
        <f>SUBSTITUTE(SUBSTITUTE(RTD("tos.rtd", , "MARKET_CAP", B162),"M",""),",","")*1</f>
        <v>14</v>
      </c>
      <c r="G162" s="5">
        <f>SUBSTITUTE(SUBSTITUTE(RTD("tos.rtd", , "YIELD", $B162),"M",""),",","")*1</f>
        <v>3.7499999999999999E-2</v>
      </c>
      <c r="H162">
        <v>-0.96</v>
      </c>
      <c r="I162" s="6">
        <f t="shared" si="20"/>
        <v>-13.885416666666668</v>
      </c>
      <c r="J162" s="6">
        <f>RTD("tos.rtd", , "52HIGH", B162)*1</f>
        <v>16.421900000000001</v>
      </c>
      <c r="K162" s="6">
        <f>RTD("tos.rtd", , "52LOW", $B162)*1</f>
        <v>12.07</v>
      </c>
      <c r="L162" s="5">
        <v>0.13089999999999999</v>
      </c>
      <c r="M162" s="5">
        <f t="shared" si="21"/>
        <v>-0.71352177234530179</v>
      </c>
      <c r="N162" s="1">
        <f t="shared" si="22"/>
        <v>0.23195048762190562</v>
      </c>
      <c r="O162" s="1">
        <f t="shared" si="23"/>
        <v>-9.4523630907726863E-2</v>
      </c>
      <c r="P162" s="1">
        <f t="shared" si="24"/>
        <v>-0.52070312499999993</v>
      </c>
      <c r="Q162" s="6">
        <v>6.1</v>
      </c>
      <c r="S162" s="2" t="s">
        <v>274</v>
      </c>
      <c r="T162" s="1" t="e">
        <f>+VLOOKUP(Táblázat3[[#This Row],[Symbol]],'[1]Table 1'!$B:$I,8,FALSE)</f>
        <v>#N/A</v>
      </c>
      <c r="U162" s="61" t="e">
        <f>+VLOOKUP(Táblázat3[[#This Row],[Symbol]],'[1]Table 1'!$B:$F,5,FALSE)</f>
        <v>#N/A</v>
      </c>
    </row>
    <row r="163" spans="1:21" x14ac:dyDescent="0.25">
      <c r="A163" t="s">
        <v>34</v>
      </c>
      <c r="B163" t="s">
        <v>97</v>
      </c>
      <c r="C163" s="4">
        <f>RTD("tos.rtd", , "LAST", B163)*1</f>
        <v>1.99</v>
      </c>
      <c r="D163" s="5">
        <f>+RTD("tos.rtd", , "PERCENT_CHANGE",Táblázat3[[#This Row],[Symbol]])*1</f>
        <v>-1.49E-2</v>
      </c>
      <c r="E163" s="3">
        <f>SUBSTITUTE(SUBSTITUTE(RTD("tos.rtd", , "VOLUME", B163),",",""),".","")*1</f>
        <v>18089</v>
      </c>
      <c r="F163" s="3">
        <f>SUBSTITUTE(SUBSTITUTE(RTD("tos.rtd", , "MARKET_CAP", B163),"M",""),",","")*1</f>
        <v>19</v>
      </c>
      <c r="G163" s="5" t="e">
        <f>SUBSTITUTE(SUBSTITUTE(RTD("tos.rtd", , "YIELD", $B163),"M",""),",","")*1</f>
        <v>#VALUE!</v>
      </c>
      <c r="H163">
        <v>0.74</v>
      </c>
      <c r="I163" s="6">
        <f t="shared" si="20"/>
        <v>2.689189189189189</v>
      </c>
      <c r="J163" s="6">
        <f>RTD("tos.rtd", , "52HIGH", B163)*1</f>
        <v>2.74</v>
      </c>
      <c r="K163" s="6">
        <f>RTD("tos.rtd", , "52LOW", $B163)*1</f>
        <v>0.8</v>
      </c>
      <c r="M163" s="5" t="str">
        <f t="shared" si="21"/>
        <v/>
      </c>
      <c r="N163" s="1">
        <f t="shared" si="22"/>
        <v>0.37688442211055295</v>
      </c>
      <c r="O163" s="1">
        <f t="shared" si="23"/>
        <v>-0.59798994974874375</v>
      </c>
      <c r="P163" s="1" t="str">
        <f t="shared" si="24"/>
        <v/>
      </c>
      <c r="Q163" s="6">
        <v>29.12</v>
      </c>
      <c r="R163" s="7">
        <v>0.86</v>
      </c>
      <c r="T163" s="1" t="str">
        <f>+VLOOKUP(Táblázat3[[#This Row],[Symbol]],'[1]Table 1'!$B:$I,8,FALSE)</f>
        <v>Micro Cap</v>
      </c>
      <c r="U163" s="61" t="str">
        <f>+VLOOKUP(Táblázat3[[#This Row],[Symbol]],'[1]Table 1'!$B:$F,5,FALSE)</f>
        <v>NA</v>
      </c>
    </row>
    <row r="164" spans="1:21" x14ac:dyDescent="0.25">
      <c r="A164" t="s">
        <v>34</v>
      </c>
      <c r="B164" t="s">
        <v>102</v>
      </c>
      <c r="C164" s="4">
        <f>RTD("tos.rtd", , "LAST", B164)*1</f>
        <v>0.51</v>
      </c>
      <c r="D164" s="5">
        <f>+RTD("tos.rtd", , "PERCENT_CHANGE",Táblázat3[[#This Row],[Symbol]])*1</f>
        <v>0</v>
      </c>
      <c r="E164" s="3">
        <f>SUBSTITUTE(SUBSTITUTE(RTD("tos.rtd", , "VOLUME", B164),",",""),".","")*1</f>
        <v>0</v>
      </c>
      <c r="F164" s="3">
        <f>SUBSTITUTE(SUBSTITUTE(RTD("tos.rtd", , "MARKET_CAP", B164),"M",""),",","")*1</f>
        <v>24</v>
      </c>
      <c r="G164" s="5">
        <f>SUBSTITUTE(SUBSTITUTE(RTD("tos.rtd", , "YIELD", $B164),"M",""),",","")*1</f>
        <v>0.35289999999999999</v>
      </c>
      <c r="H164">
        <v>-0.49</v>
      </c>
      <c r="I164" s="6">
        <f t="shared" si="20"/>
        <v>-1.0408163265306123</v>
      </c>
      <c r="J164" s="6">
        <f>RTD("tos.rtd", , "52HIGH", B164)*1</f>
        <v>1.611</v>
      </c>
      <c r="K164" s="6">
        <f>RTD("tos.rtd", , "52LOW", $B164)*1</f>
        <v>2.0000000000000001E-4</v>
      </c>
      <c r="L164" s="5">
        <v>8.9300000000000004E-2</v>
      </c>
      <c r="M164" s="5">
        <f t="shared" si="21"/>
        <v>2.9518477043673008</v>
      </c>
      <c r="N164" s="1">
        <f t="shared" si="22"/>
        <v>2.1588235294117646</v>
      </c>
      <c r="O164" s="1">
        <f t="shared" si="23"/>
        <v>-0.99960784313725493</v>
      </c>
      <c r="P164" s="1">
        <f t="shared" si="24"/>
        <v>-0.36730408163265305</v>
      </c>
      <c r="Q164" s="6">
        <v>827.13</v>
      </c>
      <c r="R164" s="7">
        <v>1.49</v>
      </c>
      <c r="T164" s="1" t="e">
        <f>+VLOOKUP(Táblázat3[[#This Row],[Symbol]],'[1]Table 1'!$B:$I,8,FALSE)</f>
        <v>#N/A</v>
      </c>
      <c r="U164" s="61" t="e">
        <f>+VLOOKUP(Táblázat3[[#This Row],[Symbol]],'[1]Table 1'!$B:$F,5,FALSE)</f>
        <v>#N/A</v>
      </c>
    </row>
    <row r="165" spans="1:21" x14ac:dyDescent="0.25">
      <c r="A165" t="s">
        <v>34</v>
      </c>
      <c r="B165" t="s">
        <v>114</v>
      </c>
      <c r="C165" s="4">
        <f>RTD("tos.rtd", , "LAST", B165)*1</f>
        <v>1.1000000000000001</v>
      </c>
      <c r="D165" s="5">
        <f>+RTD("tos.rtd", , "PERCENT_CHANGE",Táblázat3[[#This Row],[Symbol]])*1</f>
        <v>2.8000000000000001E-2</v>
      </c>
      <c r="E165" s="3">
        <f>SUBSTITUTE(SUBSTITUTE(RTD("tos.rtd", , "VOLUME", B165),",",""),".","")*1</f>
        <v>4025775</v>
      </c>
      <c r="F165" s="3">
        <f>SUBSTITUTE(SUBSTITUTE(RTD("tos.rtd", , "MARKET_CAP", B165),"M",""),",","")*1</f>
        <v>191</v>
      </c>
      <c r="G165" s="5">
        <f>SUBSTITUTE(SUBSTITUTE(RTD("tos.rtd", , "YIELD", $B165),"M",""),",","")*1</f>
        <v>0.2727</v>
      </c>
      <c r="H165">
        <v>0.8</v>
      </c>
      <c r="I165" s="6">
        <f t="shared" si="20"/>
        <v>1.375</v>
      </c>
      <c r="J165" s="6">
        <f>RTD("tos.rtd", , "52HIGH", B165)*1</f>
        <v>2.61</v>
      </c>
      <c r="K165" s="6">
        <f>RTD("tos.rtd", , "52LOW", $B165)*1</f>
        <v>0.77490000000000003</v>
      </c>
      <c r="L165" s="5">
        <v>6.3600000000000004E-2</v>
      </c>
      <c r="M165" s="5">
        <f t="shared" si="21"/>
        <v>3.2877358490566033</v>
      </c>
      <c r="N165" s="1">
        <f t="shared" si="22"/>
        <v>1.3727272727272726</v>
      </c>
      <c r="O165" s="1">
        <f t="shared" si="23"/>
        <v>-0.29554545454545456</v>
      </c>
      <c r="P165" s="1">
        <f t="shared" si="24"/>
        <v>0.37496249999999998</v>
      </c>
      <c r="Q165" s="6">
        <v>10.97</v>
      </c>
      <c r="R165" s="7">
        <v>1.0900000000000001</v>
      </c>
      <c r="S165" s="2" t="s">
        <v>275</v>
      </c>
      <c r="T165" s="1" t="str">
        <f>+VLOOKUP(Táblázat3[[#This Row],[Symbol]],'[1]Table 1'!$B:$I,8,FALSE)</f>
        <v>Small Cap</v>
      </c>
      <c r="U165" s="61">
        <f>+VLOOKUP(Táblázat3[[#This Row],[Symbol]],'[1]Table 1'!$B:$F,5,FALSE)</f>
        <v>-0.41460000000000002</v>
      </c>
    </row>
    <row r="166" spans="1:21" x14ac:dyDescent="0.25">
      <c r="A166" t="s">
        <v>34</v>
      </c>
      <c r="B166" t="s">
        <v>120</v>
      </c>
      <c r="C166" s="4">
        <f>RTD("tos.rtd", , "LAST", B166)*1</f>
        <v>2.86</v>
      </c>
      <c r="D166" s="5">
        <f>+RTD("tos.rtd", , "PERCENT_CHANGE",Táblázat3[[#This Row],[Symbol]])*1</f>
        <v>3.6200000000000003E-2</v>
      </c>
      <c r="E166" s="3">
        <f>SUBSTITUTE(SUBSTITUTE(RTD("tos.rtd", , "VOLUME", B166),",",""),".","")*1</f>
        <v>1746839</v>
      </c>
      <c r="F166" s="3">
        <f>SUBSTITUTE(SUBSTITUTE(RTD("tos.rtd", , "MARKET_CAP", B166),"M",""),",","")*1</f>
        <v>255</v>
      </c>
      <c r="G166" s="5">
        <f>SUBSTITUTE(SUBSTITUTE(RTD("tos.rtd", , "YIELD", $B166),"M",""),",","")*1</f>
        <v>6.9900000000000004E-2</v>
      </c>
      <c r="H166">
        <v>0.68</v>
      </c>
      <c r="I166" s="6">
        <f t="shared" si="20"/>
        <v>4.2058823529411757</v>
      </c>
      <c r="J166" s="6">
        <f>RTD("tos.rtd", , "52HIGH", B166)*1</f>
        <v>3.76</v>
      </c>
      <c r="K166" s="6">
        <f>RTD("tos.rtd", , "52LOW", $B166)*1</f>
        <v>2.19</v>
      </c>
      <c r="L166" s="5">
        <v>3.8800000000000001E-2</v>
      </c>
      <c r="M166" s="5">
        <f t="shared" si="21"/>
        <v>0.80154639175257736</v>
      </c>
      <c r="N166" s="1">
        <f t="shared" si="22"/>
        <v>0.31468531468531458</v>
      </c>
      <c r="O166" s="1">
        <f t="shared" si="23"/>
        <v>-0.23426573426573427</v>
      </c>
      <c r="P166" s="1">
        <f t="shared" si="24"/>
        <v>0.2939911764705882</v>
      </c>
      <c r="Q166" s="6">
        <v>7.14</v>
      </c>
      <c r="R166" s="7">
        <v>1.45</v>
      </c>
      <c r="S166" s="2" t="s">
        <v>283</v>
      </c>
      <c r="T166" s="1" t="str">
        <f>+VLOOKUP(Táblázat3[[#This Row],[Symbol]],'[1]Table 1'!$B:$I,8,FALSE)</f>
        <v>Micro Cap</v>
      </c>
      <c r="U166" s="61">
        <f>+VLOOKUP(Táblázat3[[#This Row],[Symbol]],'[1]Table 1'!$B:$F,5,FALSE)</f>
        <v>-0.50280000000000002</v>
      </c>
    </row>
    <row r="167" spans="1:21" x14ac:dyDescent="0.25">
      <c r="A167" t="s">
        <v>34</v>
      </c>
      <c r="B167" t="s">
        <v>122</v>
      </c>
      <c r="C167" s="4">
        <f>RTD("tos.rtd", , "LAST", B167)*1</f>
        <v>0.74199999999999999</v>
      </c>
      <c r="D167" s="5">
        <f>+RTD("tos.rtd", , "PERCENT_CHANGE",Táblázat3[[#This Row],[Symbol]])*1</f>
        <v>-1.15E-2</v>
      </c>
      <c r="E167" s="3">
        <f>SUBSTITUTE(SUBSTITUTE(RTD("tos.rtd", , "VOLUME", B167),",",""),".","")*1</f>
        <v>175526</v>
      </c>
      <c r="F167" s="3">
        <f>SUBSTITUTE(SUBSTITUTE(RTD("tos.rtd", , "MARKET_CAP", B167),"M",""),",","")*1</f>
        <v>32</v>
      </c>
      <c r="G167" s="5">
        <f>SUBSTITUTE(SUBSTITUTE(RTD("tos.rtd", , "YIELD", $B167),"M",""),",","")*1</f>
        <v>1.7789999999999999</v>
      </c>
      <c r="H167">
        <v>-4.42</v>
      </c>
      <c r="I167" s="6">
        <f t="shared" si="20"/>
        <v>-0.16787330316742083</v>
      </c>
      <c r="J167" s="6">
        <f>RTD("tos.rtd", , "52HIGH", B167)*1</f>
        <v>8.8800000000000008</v>
      </c>
      <c r="K167" s="6">
        <f>RTD("tos.rtd", , "52LOW", $B167)*1</f>
        <v>0.65</v>
      </c>
      <c r="M167" s="5" t="str">
        <f t="shared" si="21"/>
        <v/>
      </c>
      <c r="N167" s="1">
        <f t="shared" si="22"/>
        <v>10.967654986522913</v>
      </c>
      <c r="O167" s="1">
        <f t="shared" si="23"/>
        <v>-0.12398921832884091</v>
      </c>
      <c r="P167" s="1">
        <f t="shared" si="24"/>
        <v>-0.29864660633484164</v>
      </c>
      <c r="Q167" s="6">
        <v>19.23</v>
      </c>
      <c r="R167" s="7">
        <v>0.4</v>
      </c>
      <c r="T167" s="1" t="str">
        <f>+VLOOKUP(Táblázat3[[#This Row],[Symbol]],'[1]Table 1'!$B:$I,8,FALSE)</f>
        <v>Small Cap</v>
      </c>
      <c r="U167" s="61" t="str">
        <f>+VLOOKUP(Táblázat3[[#This Row],[Symbol]],'[1]Table 1'!$B:$F,5,FALSE)</f>
        <v>NA</v>
      </c>
    </row>
    <row r="168" spans="1:21" x14ac:dyDescent="0.25">
      <c r="A168" t="s">
        <v>34</v>
      </c>
      <c r="B168" t="s">
        <v>124</v>
      </c>
      <c r="C168" s="4">
        <f>RTD("tos.rtd", , "LAST", B168)*1</f>
        <v>3.4664000000000001</v>
      </c>
      <c r="D168" s="5">
        <f>+RTD("tos.rtd", , "PERCENT_CHANGE",Táblázat3[[#This Row],[Symbol]])*1</f>
        <v>-8.5000000000000006E-3</v>
      </c>
      <c r="E168" s="3">
        <f>SUBSTITUTE(SUBSTITUTE(RTD("tos.rtd", , "VOLUME", B168),",",""),".","")*1</f>
        <v>284</v>
      </c>
      <c r="F168" s="3">
        <f>SUBSTITUTE(SUBSTITUTE(RTD("tos.rtd", , "MARKET_CAP", B168),"M",""),",","")*1</f>
        <v>354</v>
      </c>
      <c r="G168" s="5">
        <f>SUBSTITUTE(SUBSTITUTE(RTD("tos.rtd", , "YIELD", $B168),"M",""),",","")*1</f>
        <v>8.0799999999999997E-2</v>
      </c>
      <c r="H168">
        <v>0.3</v>
      </c>
      <c r="I168" s="6">
        <f t="shared" si="20"/>
        <v>11.554666666666668</v>
      </c>
      <c r="J168" s="6">
        <f>RTD("tos.rtd", , "52HIGH", B168)*1</f>
        <v>3.4961000000000002</v>
      </c>
      <c r="K168" s="6">
        <f>RTD("tos.rtd", , "52LOW", $B168)*1</f>
        <v>2.7229999999999999</v>
      </c>
      <c r="L168" s="5">
        <v>5.4600000000000003E-2</v>
      </c>
      <c r="M168" s="5">
        <f t="shared" si="21"/>
        <v>0.4798534798534797</v>
      </c>
      <c r="N168" s="1">
        <f t="shared" si="22"/>
        <v>8.5679667666744841E-3</v>
      </c>
      <c r="O168" s="1">
        <f t="shared" si="23"/>
        <v>-0.21445880452342492</v>
      </c>
      <c r="P168" s="1">
        <f t="shared" si="24"/>
        <v>0.93361706666666677</v>
      </c>
      <c r="Q168" s="6">
        <v>6.85</v>
      </c>
      <c r="R168" s="7">
        <v>1.91</v>
      </c>
      <c r="T168" s="1" t="e">
        <f>+VLOOKUP(Táblázat3[[#This Row],[Symbol]],'[1]Table 1'!$B:$I,8,FALSE)</f>
        <v>#N/A</v>
      </c>
      <c r="U168" s="61" t="e">
        <f>+VLOOKUP(Táblázat3[[#This Row],[Symbol]],'[1]Table 1'!$B:$F,5,FALSE)</f>
        <v>#N/A</v>
      </c>
    </row>
    <row r="169" spans="1:21" x14ac:dyDescent="0.25">
      <c r="A169" t="s">
        <v>34</v>
      </c>
      <c r="B169" t="s">
        <v>129</v>
      </c>
      <c r="C169" s="4">
        <f>RTD("tos.rtd", , "LAST", B169)*1</f>
        <v>9.9223999999999997</v>
      </c>
      <c r="D169" s="5">
        <f>+RTD("tos.rtd", , "PERCENT_CHANGE",Táblázat3[[#This Row],[Symbol]])*1</f>
        <v>0</v>
      </c>
      <c r="E169" s="3">
        <f>SUBSTITUTE(SUBSTITUTE(RTD("tos.rtd", , "VOLUME", B169),",",""),".","")*1</f>
        <v>0</v>
      </c>
      <c r="F169" s="3">
        <f>SUBSTITUTE(SUBSTITUTE(RTD("tos.rtd", , "MARKET_CAP", B169),"M",""),",","")*1</f>
        <v>426</v>
      </c>
      <c r="G169" s="5">
        <f>SUBSTITUTE(SUBSTITUTE(RTD("tos.rtd", , "YIELD", $B169),"M",""),",","")*1</f>
        <v>8.7099999999999997E-2</v>
      </c>
      <c r="H169">
        <v>-0.02</v>
      </c>
      <c r="I169" s="6">
        <f t="shared" si="20"/>
        <v>-496.11999999999995</v>
      </c>
      <c r="J169" s="6">
        <f>RTD("tos.rtd", , "52HIGH", B169)*1</f>
        <v>10.013199999999999</v>
      </c>
      <c r="K169" s="6">
        <f>RTD("tos.rtd", , "52LOW", $B169)*1</f>
        <v>9.1300000000000008</v>
      </c>
      <c r="L169" s="5">
        <v>7.3300000000000004E-2</v>
      </c>
      <c r="M169" s="5">
        <f t="shared" si="21"/>
        <v>0.18826739427012273</v>
      </c>
      <c r="N169" s="1">
        <f t="shared" si="22"/>
        <v>9.1510118519713135E-3</v>
      </c>
      <c r="O169" s="1">
        <f t="shared" si="23"/>
        <v>-7.9859711360154684E-2</v>
      </c>
      <c r="P169" s="1">
        <f t="shared" si="24"/>
        <v>-43.212051999999993</v>
      </c>
      <c r="Q169" s="6">
        <v>11.16</v>
      </c>
      <c r="R169" s="7">
        <v>2.87</v>
      </c>
      <c r="T169" s="1" t="e">
        <f>+VLOOKUP(Táblázat3[[#This Row],[Symbol]],'[1]Table 1'!$B:$I,8,FALSE)</f>
        <v>#N/A</v>
      </c>
      <c r="U169" s="61" t="e">
        <f>+VLOOKUP(Táblázat3[[#This Row],[Symbol]],'[1]Table 1'!$B:$F,5,FALSE)</f>
        <v>#N/A</v>
      </c>
    </row>
    <row r="170" spans="1:21" x14ac:dyDescent="0.25">
      <c r="A170" t="s">
        <v>34</v>
      </c>
      <c r="B170" t="s">
        <v>138</v>
      </c>
      <c r="C170" s="4">
        <f>RTD("tos.rtd", , "LAST", B170)*1</f>
        <v>13.45</v>
      </c>
      <c r="D170" s="5">
        <f>+RTD("tos.rtd", , "PERCENT_CHANGE",Táblázat3[[#This Row],[Symbol]])*1</f>
        <v>2.2000000000000001E-3</v>
      </c>
      <c r="E170" s="3">
        <f>SUBSTITUTE(SUBSTITUTE(RTD("tos.rtd", , "VOLUME", B170),",",""),".","")*1</f>
        <v>939508</v>
      </c>
      <c r="F170" s="3">
        <f>SUBSTITUTE(SUBSTITUTE(RTD("tos.rtd", , "MARKET_CAP", B170),"M",""),",","")*1</f>
        <v>547</v>
      </c>
      <c r="G170" s="5">
        <f>SUBSTITUTE(SUBSTITUTE(RTD("tos.rtd", , "YIELD", $B170),"M",""),",","")*1</f>
        <v>8.48E-2</v>
      </c>
      <c r="H170">
        <v>1.2</v>
      </c>
      <c r="I170" s="6">
        <f t="shared" si="20"/>
        <v>11.208333333333334</v>
      </c>
      <c r="J170" s="6">
        <f>RTD("tos.rtd", , "52HIGH", B170)*1</f>
        <v>14.65</v>
      </c>
      <c r="K170" s="6">
        <f>RTD("tos.rtd", , "52LOW", $B170)*1</f>
        <v>11.5</v>
      </c>
      <c r="M170" s="5" t="str">
        <f t="shared" si="21"/>
        <v/>
      </c>
      <c r="N170" s="1">
        <f t="shared" si="22"/>
        <v>8.9219330855018653E-2</v>
      </c>
      <c r="O170" s="1">
        <f t="shared" si="23"/>
        <v>-0.14498141263940512</v>
      </c>
      <c r="P170" s="1">
        <f t="shared" si="24"/>
        <v>0.95046666666666668</v>
      </c>
      <c r="Q170" s="6">
        <v>9.76</v>
      </c>
      <c r="R170" s="7">
        <v>1.35</v>
      </c>
      <c r="T170" s="1" t="str">
        <f>+VLOOKUP(Táblázat3[[#This Row],[Symbol]],'[1]Table 1'!$B:$I,8,FALSE)</f>
        <v>Small Cap</v>
      </c>
      <c r="U170" s="61">
        <f>+VLOOKUP(Táblázat3[[#This Row],[Symbol]],'[1]Table 1'!$B:$F,5,FALSE)</f>
        <v>-7.7999999999999996E-3</v>
      </c>
    </row>
    <row r="171" spans="1:21" x14ac:dyDescent="0.25">
      <c r="A171" t="s">
        <v>34</v>
      </c>
      <c r="B171" t="s">
        <v>144</v>
      </c>
      <c r="C171" s="4">
        <f>RTD("tos.rtd", , "LAST", B171)*1</f>
        <v>5.48</v>
      </c>
      <c r="D171" s="5">
        <f>+RTD("tos.rtd", , "PERCENT_CHANGE",Táblázat3[[#This Row],[Symbol]])*1</f>
        <v>9.1999999999999998E-3</v>
      </c>
      <c r="E171" s="3">
        <f>SUBSTITUTE(SUBSTITUTE(RTD("tos.rtd", , "VOLUME", B171),",",""),".","")*1</f>
        <v>3046348</v>
      </c>
      <c r="F171" s="3">
        <f>SUBSTITUTE(SUBSTITUTE(RTD("tos.rtd", , "MARKET_CAP", B171),"M",""),",","")*1</f>
        <v>425</v>
      </c>
      <c r="G171" s="5">
        <f>SUBSTITUTE(SUBSTITUTE(RTD("tos.rtd", , "YIELD", $B171),"M",""),",","")*1</f>
        <v>0.15329999999999999</v>
      </c>
      <c r="H171">
        <v>0.31</v>
      </c>
      <c r="I171" s="6">
        <f t="shared" si="20"/>
        <v>17.677419354838712</v>
      </c>
      <c r="J171" s="6">
        <f>RTD("tos.rtd", , "52HIGH", B171)*1</f>
        <v>7.9249999999999998</v>
      </c>
      <c r="K171" s="6">
        <f>RTD("tos.rtd", , "52LOW", $B171)*1</f>
        <v>4.34</v>
      </c>
      <c r="L171" s="5">
        <v>4.4200000000000003E-2</v>
      </c>
      <c r="M171" s="5">
        <f t="shared" si="21"/>
        <v>2.4683257918552033</v>
      </c>
      <c r="N171" s="1">
        <f t="shared" si="22"/>
        <v>0.44616788321167866</v>
      </c>
      <c r="O171" s="1">
        <f t="shared" si="23"/>
        <v>-0.20802919708029211</v>
      </c>
      <c r="P171" s="1">
        <f t="shared" si="24"/>
        <v>2.7099483870967744</v>
      </c>
      <c r="Q171" s="6">
        <v>11.51</v>
      </c>
      <c r="R171" s="7">
        <v>0.25</v>
      </c>
      <c r="S171" s="2" t="s">
        <v>276</v>
      </c>
      <c r="T171" s="1" t="str">
        <f>+VLOOKUP(Táblázat3[[#This Row],[Symbol]],'[1]Table 1'!$B:$I,8,FALSE)</f>
        <v>Small Cap</v>
      </c>
      <c r="U171" s="61">
        <f>+VLOOKUP(Táblázat3[[#This Row],[Symbol]],'[1]Table 1'!$B:$F,5,FALSE)</f>
        <v>-0.50849999999999995</v>
      </c>
    </row>
    <row r="172" spans="1:21" x14ac:dyDescent="0.25">
      <c r="A172" t="s">
        <v>34</v>
      </c>
      <c r="B172" t="s">
        <v>146</v>
      </c>
      <c r="C172" s="4">
        <f>RTD("tos.rtd", , "LAST", B172)*1</f>
        <v>36.24</v>
      </c>
      <c r="D172" s="5">
        <f>+RTD("tos.rtd", , "PERCENT_CHANGE",Táblázat3[[#This Row],[Symbol]])*1</f>
        <v>-3.7999999999999999E-2</v>
      </c>
      <c r="E172" s="3">
        <f>SUBSTITUTE(SUBSTITUTE(RTD("tos.rtd", , "VOLUME", B172),",",""),".","")*1</f>
        <v>231125</v>
      </c>
      <c r="F172" s="3">
        <f>SUBSTITUTE(SUBSTITUTE(RTD("tos.rtd", , "MARKET_CAP", B172),"M",""),",","")*1</f>
        <v>690</v>
      </c>
      <c r="G172" s="5">
        <f>SUBSTITUTE(SUBSTITUTE(RTD("tos.rtd", , "YIELD", $B172),"M",""),",","")*1</f>
        <v>5.6599999999999998E-2</v>
      </c>
      <c r="H172">
        <v>5.47</v>
      </c>
      <c r="I172" s="6">
        <f t="shared" si="20"/>
        <v>6.6252285191956135</v>
      </c>
      <c r="J172" s="6">
        <f>RTD("tos.rtd", , "52HIGH", B172)*1</f>
        <v>38.85</v>
      </c>
      <c r="K172" s="6">
        <f>RTD("tos.rtd", , "52LOW", $B172)*1</f>
        <v>24.5</v>
      </c>
      <c r="L172" s="5">
        <v>3.9600000000000003E-2</v>
      </c>
      <c r="M172" s="5">
        <f t="shared" si="21"/>
        <v>0.42929292929292906</v>
      </c>
      <c r="N172" s="1">
        <f t="shared" si="22"/>
        <v>7.2019867549668826E-2</v>
      </c>
      <c r="O172" s="1">
        <f t="shared" si="23"/>
        <v>-0.32395143487858724</v>
      </c>
      <c r="P172" s="1">
        <f t="shared" si="24"/>
        <v>0.37498793418647169</v>
      </c>
      <c r="Q172" s="6">
        <v>6.48</v>
      </c>
      <c r="S172" s="2" t="s">
        <v>271</v>
      </c>
      <c r="T172" s="1" t="str">
        <f>+VLOOKUP(Táblázat3[[#This Row],[Symbol]],'[1]Table 1'!$B:$I,8,FALSE)</f>
        <v>Small Cap</v>
      </c>
      <c r="U172" s="61" t="str">
        <f>+VLOOKUP(Táblázat3[[#This Row],[Symbol]],'[1]Table 1'!$B:$F,5,FALSE)</f>
        <v>NA</v>
      </c>
    </row>
    <row r="173" spans="1:21" x14ac:dyDescent="0.25">
      <c r="A173" t="s">
        <v>34</v>
      </c>
      <c r="B173" t="s">
        <v>148</v>
      </c>
      <c r="C173" s="4">
        <f>RTD("tos.rtd", , "LAST", B173)*1</f>
        <v>19.23</v>
      </c>
      <c r="D173" s="5">
        <f>+RTD("tos.rtd", , "PERCENT_CHANGE",Táblázat3[[#This Row],[Symbol]])*1</f>
        <v>1.21E-2</v>
      </c>
      <c r="E173" s="3">
        <f>SUBSTITUTE(SUBSTITUTE(RTD("tos.rtd", , "VOLUME", B173),",",""),".","")*1</f>
        <v>3096</v>
      </c>
      <c r="F173" s="3">
        <f>SUBSTITUTE(SUBSTITUTE(RTD("tos.rtd", , "MARKET_CAP", B173),"M",""),",","")*1</f>
        <v>766</v>
      </c>
      <c r="G173" s="5">
        <f>SUBSTITUTE(SUBSTITUTE(RTD("tos.rtd", , "YIELD", $B173),"M",""),",","")*1</f>
        <v>5.1999999999999998E-2</v>
      </c>
      <c r="H173">
        <v>1.74</v>
      </c>
      <c r="I173" s="6">
        <f t="shared" si="20"/>
        <v>11.051724137931036</v>
      </c>
      <c r="J173" s="6">
        <f>RTD("tos.rtd", , "52HIGH", B173)*1</f>
        <v>19.64</v>
      </c>
      <c r="K173" s="6">
        <f>RTD("tos.rtd", , "52LOW", $B173)*1</f>
        <v>14.75</v>
      </c>
      <c r="L173" s="5">
        <v>5.3600000000000002E-2</v>
      </c>
      <c r="M173" s="5">
        <f t="shared" si="21"/>
        <v>-2.9850746268656803E-2</v>
      </c>
      <c r="N173" s="1">
        <f t="shared" si="22"/>
        <v>2.1320852834113335E-2</v>
      </c>
      <c r="O173" s="1">
        <f t="shared" si="23"/>
        <v>-0.23296931877275096</v>
      </c>
      <c r="P173" s="1">
        <f t="shared" si="24"/>
        <v>0.57468965517241377</v>
      </c>
      <c r="Q173" s="6">
        <v>4</v>
      </c>
      <c r="S173" s="2" t="s">
        <v>304</v>
      </c>
      <c r="T173" s="1" t="e">
        <f>+VLOOKUP(Táblázat3[[#This Row],[Symbol]],'[1]Table 1'!$B:$I,8,FALSE)</f>
        <v>#N/A</v>
      </c>
      <c r="U173" s="61" t="e">
        <f>+VLOOKUP(Táblázat3[[#This Row],[Symbol]],'[1]Table 1'!$B:$F,5,FALSE)</f>
        <v>#N/A</v>
      </c>
    </row>
    <row r="174" spans="1:21" x14ac:dyDescent="0.25">
      <c r="A174" t="s">
        <v>34</v>
      </c>
      <c r="B174" t="s">
        <v>88</v>
      </c>
      <c r="C174" s="4">
        <f>RTD("tos.rtd", , "LAST", B174)*1</f>
        <v>23.85</v>
      </c>
      <c r="D174" s="5">
        <f>+RTD("tos.rtd", , "PERCENT_CHANGE",Táblázat3[[#This Row],[Symbol]])*1</f>
        <v>-2.5000000000000001E-3</v>
      </c>
      <c r="E174" s="3">
        <f>SUBSTITUTE(SUBSTITUTE(RTD("tos.rtd", , "VOLUME", B174),",",""),".","")*1</f>
        <v>469629</v>
      </c>
      <c r="F174" s="3">
        <f>SUBSTITUTE(SUBSTITUTE(RTD("tos.rtd", , "MARKET_CAP", B174),"M",""),",","")*1</f>
        <v>951</v>
      </c>
      <c r="G174" s="5">
        <f>SUBSTITUTE(SUBSTITUTE(RTD("tos.rtd", , "YIELD", $B174),"M",""),",","")*1</f>
        <v>4.7E-2</v>
      </c>
      <c r="H174">
        <v>1.74</v>
      </c>
      <c r="I174" s="6">
        <f t="shared" si="20"/>
        <v>13.706896551724139</v>
      </c>
      <c r="J174" s="6">
        <f>RTD("tos.rtd", , "52HIGH", B174)*1</f>
        <v>24.84</v>
      </c>
      <c r="K174" s="6">
        <f>RTD("tos.rtd", , "52LOW", $B174)*1</f>
        <v>18.5</v>
      </c>
      <c r="L174" s="5">
        <v>5.3600000000000002E-2</v>
      </c>
      <c r="M174" s="5">
        <f t="shared" si="21"/>
        <v>-0.12313432835820903</v>
      </c>
      <c r="N174" s="1">
        <f t="shared" si="22"/>
        <v>4.1509433962264142E-2</v>
      </c>
      <c r="O174" s="1">
        <f t="shared" si="23"/>
        <v>-0.22431865828092246</v>
      </c>
      <c r="P174" s="1">
        <f t="shared" si="24"/>
        <v>0.6442241379310345</v>
      </c>
      <c r="Q174" s="6">
        <v>4</v>
      </c>
      <c r="S174" s="2" t="s">
        <v>292</v>
      </c>
      <c r="T174" s="1" t="str">
        <f>+VLOOKUP(Táblázat3[[#This Row],[Symbol]],'[1]Table 1'!$B:$I,8,FALSE)</f>
        <v>Small Cap</v>
      </c>
      <c r="U174" s="61">
        <f>+VLOOKUP(Táblázat3[[#This Row],[Symbol]],'[1]Table 1'!$B:$F,5,FALSE)</f>
        <v>2.9100000000000001E-2</v>
      </c>
    </row>
    <row r="175" spans="1:21" x14ac:dyDescent="0.25">
      <c r="A175" t="s">
        <v>34</v>
      </c>
      <c r="B175" t="s">
        <v>158</v>
      </c>
      <c r="C175" s="4">
        <f>RTD("tos.rtd", , "LAST", B175)*1</f>
        <v>3.63</v>
      </c>
      <c r="D175" s="5">
        <f>+RTD("tos.rtd", , "PERCENT_CHANGE",Táblázat3[[#This Row],[Symbol]])*1</f>
        <v>-8.2000000000000007E-3</v>
      </c>
      <c r="E175" s="3">
        <f>SUBSTITUTE(SUBSTITUTE(RTD("tos.rtd", , "VOLUME", B175),",",""),".","")*1</f>
        <v>16613741</v>
      </c>
      <c r="F175" s="3">
        <f>SUBSTITUTE(SUBSTITUTE(RTD("tos.rtd", , "MARKET_CAP", B175),"M",""),",","")*1</f>
        <v>677</v>
      </c>
      <c r="G175" s="5">
        <f>SUBSTITUTE(SUBSTITUTE(RTD("tos.rtd", , "YIELD", $B175),"M",""),",","")*1</f>
        <v>0.27550000000000002</v>
      </c>
      <c r="H175">
        <v>1.46</v>
      </c>
      <c r="I175" s="6">
        <f t="shared" si="20"/>
        <v>2.4863013698630136</v>
      </c>
      <c r="J175" s="6">
        <f>RTD("tos.rtd", , "52HIGH", B175)*1</f>
        <v>5.94</v>
      </c>
      <c r="K175" s="6">
        <f>RTD("tos.rtd", , "52LOW", $B175)*1</f>
        <v>3.11</v>
      </c>
      <c r="L175" s="5">
        <v>0.1104</v>
      </c>
      <c r="M175" s="5">
        <f t="shared" si="21"/>
        <v>1.4954710144927539</v>
      </c>
      <c r="N175" s="1">
        <f t="shared" si="22"/>
        <v>0.63636363636363646</v>
      </c>
      <c r="O175" s="1">
        <f t="shared" si="23"/>
        <v>-0.14325068870523416</v>
      </c>
      <c r="P175" s="1">
        <f t="shared" si="24"/>
        <v>0.68497602739726027</v>
      </c>
      <c r="Q175" s="6">
        <v>8.44</v>
      </c>
      <c r="R175" s="7">
        <v>0.46</v>
      </c>
      <c r="T175" s="1" t="str">
        <f>+VLOOKUP(Táblázat3[[#This Row],[Symbol]],'[1]Table 1'!$B:$I,8,FALSE)</f>
        <v>Small Cap</v>
      </c>
      <c r="U175" s="61">
        <f>+VLOOKUP(Táblázat3[[#This Row],[Symbol]],'[1]Table 1'!$B:$F,5,FALSE)</f>
        <v>-0.14749999999999999</v>
      </c>
    </row>
    <row r="176" spans="1:21" x14ac:dyDescent="0.25">
      <c r="A176" t="s">
        <v>34</v>
      </c>
      <c r="B176" t="s">
        <v>164</v>
      </c>
      <c r="C176" s="4">
        <f>RTD("tos.rtd", , "LAST", B176)*1</f>
        <v>14.62</v>
      </c>
      <c r="D176" s="5">
        <f>+RTD("tos.rtd", , "PERCENT_CHANGE",Táblázat3[[#This Row],[Symbol]])*1</f>
        <v>8.3000000000000001E-3</v>
      </c>
      <c r="E176" s="3">
        <f>SUBSTITUTE(SUBSTITUTE(RTD("tos.rtd", , "VOLUME", B176),",",""),".","")*1</f>
        <v>2238813</v>
      </c>
      <c r="F176" s="3">
        <f>SUBSTITUTE(SUBSTITUTE(RTD("tos.rtd", , "MARKET_CAP", B176),"M",""),",","")*1</f>
        <v>1175</v>
      </c>
      <c r="G176" s="5">
        <f>SUBSTITUTE(SUBSTITUTE(RTD("tos.rtd", , "YIELD", $B176),"M",""),",","")*1</f>
        <v>6.0199999999999997E-2</v>
      </c>
      <c r="H176">
        <v>1.28</v>
      </c>
      <c r="I176" s="6">
        <f t="shared" si="20"/>
        <v>11.421875</v>
      </c>
      <c r="J176" s="6">
        <f>RTD("tos.rtd", , "52HIGH", B176)*1</f>
        <v>14.89</v>
      </c>
      <c r="K176" s="6">
        <f>RTD("tos.rtd", , "52LOW", $B176)*1</f>
        <v>11.26</v>
      </c>
      <c r="L176" s="5">
        <v>5.4800000000000001E-2</v>
      </c>
      <c r="M176" s="5">
        <f t="shared" si="21"/>
        <v>9.8540145985401395E-2</v>
      </c>
      <c r="N176" s="1">
        <f t="shared" si="22"/>
        <v>1.8467852257181949E-2</v>
      </c>
      <c r="O176" s="1">
        <f t="shared" si="23"/>
        <v>-0.22982216142270862</v>
      </c>
      <c r="P176" s="1">
        <f t="shared" si="24"/>
        <v>0.68759687499999989</v>
      </c>
      <c r="Q176" s="6">
        <v>7.06</v>
      </c>
      <c r="R176" s="7">
        <v>1.33</v>
      </c>
      <c r="S176" s="2" t="s">
        <v>305</v>
      </c>
      <c r="T176" s="1" t="str">
        <f>+VLOOKUP(Táblázat3[[#This Row],[Symbol]],'[1]Table 1'!$B:$I,8,FALSE)</f>
        <v>Small Cap</v>
      </c>
      <c r="U176" s="61">
        <f>+VLOOKUP(Táblázat3[[#This Row],[Symbol]],'[1]Table 1'!$B:$F,5,FALSE)</f>
        <v>-6.9900000000000004E-2</v>
      </c>
    </row>
    <row r="177" spans="1:21" x14ac:dyDescent="0.25">
      <c r="A177" t="s">
        <v>34</v>
      </c>
      <c r="B177" t="s">
        <v>169</v>
      </c>
      <c r="C177" s="4">
        <f>RTD("tos.rtd", , "LAST", B177)*1</f>
        <v>1.5315700000000001</v>
      </c>
      <c r="D177" s="5">
        <f>+RTD("tos.rtd", , "PERCENT_CHANGE",Táblázat3[[#This Row],[Symbol]])*1</f>
        <v>0</v>
      </c>
      <c r="E177" s="3">
        <f>SUBSTITUTE(SUBSTITUTE(RTD("tos.rtd", , "VOLUME", B177),",",""),".","")*1</f>
        <v>0</v>
      </c>
      <c r="F177" s="3">
        <f>SUBSTITUTE(SUBSTITUTE(RTD("tos.rtd", , "MARKET_CAP", B177),"M",""),",","")*1</f>
        <v>1116</v>
      </c>
      <c r="G177" s="5">
        <f>SUBSTITUTE(SUBSTITUTE(RTD("tos.rtd", , "YIELD", $B177),"M",""),",","")*1</f>
        <v>4.9599999999999998E-2</v>
      </c>
      <c r="H177">
        <v>0.19</v>
      </c>
      <c r="I177" s="6">
        <f t="shared" si="20"/>
        <v>8.0608947368421049</v>
      </c>
      <c r="J177" s="6">
        <f>RTD("tos.rtd", , "52HIGH", B177)*1</f>
        <v>1.98</v>
      </c>
      <c r="K177" s="6">
        <f>RTD("tos.rtd", , "52LOW", $B177)*1</f>
        <v>1.3</v>
      </c>
      <c r="L177" s="5">
        <v>2.4E-2</v>
      </c>
      <c r="M177" s="5">
        <f t="shared" si="21"/>
        <v>1.0666666666666664</v>
      </c>
      <c r="N177" s="1">
        <f t="shared" si="22"/>
        <v>0.29279105754226054</v>
      </c>
      <c r="O177" s="1">
        <f t="shared" si="23"/>
        <v>-0.15119779050255622</v>
      </c>
      <c r="P177" s="1">
        <f t="shared" si="24"/>
        <v>0.39982037894736844</v>
      </c>
      <c r="Q177" s="6">
        <v>3.75</v>
      </c>
      <c r="R177" s="7">
        <v>1.35</v>
      </c>
      <c r="T177" s="1" t="e">
        <f>+VLOOKUP(Táblázat3[[#This Row],[Symbol]],'[1]Table 1'!$B:$I,8,FALSE)</f>
        <v>#N/A</v>
      </c>
      <c r="U177" s="61" t="e">
        <f>+VLOOKUP(Táblázat3[[#This Row],[Symbol]],'[1]Table 1'!$B:$F,5,FALSE)</f>
        <v>#N/A</v>
      </c>
    </row>
    <row r="178" spans="1:21" x14ac:dyDescent="0.25">
      <c r="A178" t="s">
        <v>34</v>
      </c>
      <c r="B178" t="s">
        <v>171</v>
      </c>
      <c r="C178" s="4">
        <f>RTD("tos.rtd", , "LAST", B178)*1</f>
        <v>13.52</v>
      </c>
      <c r="D178" s="5">
        <f>+RTD("tos.rtd", , "PERCENT_CHANGE",Táblázat3[[#This Row],[Symbol]])*1</f>
        <v>1.2699999999999999E-2</v>
      </c>
      <c r="E178" s="3">
        <f>SUBSTITUTE(SUBSTITUTE(RTD("tos.rtd", , "VOLUME", B178),",",""),".","")*1</f>
        <v>1851789</v>
      </c>
      <c r="F178" s="3">
        <f>SUBSTITUTE(SUBSTITUTE(RTD("tos.rtd", , "MARKET_CAP", B178),"M",""),",","")*1</f>
        <v>1443</v>
      </c>
      <c r="G178" s="5">
        <f>SUBSTITUTE(SUBSTITUTE(RTD("tos.rtd", , "YIELD", $B178),"M",""),",","")*1</f>
        <v>8.14E-2</v>
      </c>
      <c r="H178">
        <v>0.74</v>
      </c>
      <c r="I178" s="6">
        <f t="shared" si="20"/>
        <v>18.27027027027027</v>
      </c>
      <c r="J178" s="6">
        <f>RTD("tos.rtd", , "52HIGH", B178)*1</f>
        <v>15.18</v>
      </c>
      <c r="K178" s="6">
        <f>RTD("tos.rtd", , "52LOW", $B178)*1</f>
        <v>9.36</v>
      </c>
      <c r="L178" s="5">
        <v>6.6500000000000004E-2</v>
      </c>
      <c r="M178" s="5">
        <f t="shared" si="21"/>
        <v>0.22406015037593985</v>
      </c>
      <c r="N178" s="1">
        <f t="shared" si="22"/>
        <v>0.1227810650887573</v>
      </c>
      <c r="O178" s="1">
        <f t="shared" si="23"/>
        <v>-0.30769230769230771</v>
      </c>
      <c r="P178" s="1">
        <f t="shared" si="24"/>
        <v>1.4871999999999999</v>
      </c>
      <c r="Q178" s="6">
        <v>6.82</v>
      </c>
      <c r="R178" s="7">
        <v>0.86</v>
      </c>
      <c r="T178" s="1" t="str">
        <f>+VLOOKUP(Táblázat3[[#This Row],[Symbol]],'[1]Table 1'!$B:$I,8,FALSE)</f>
        <v>Small Cap</v>
      </c>
      <c r="U178" s="61">
        <f>+VLOOKUP(Táblázat3[[#This Row],[Symbol]],'[1]Table 1'!$B:$F,5,FALSE)</f>
        <v>-3.5900000000000001E-2</v>
      </c>
    </row>
    <row r="179" spans="1:21" x14ac:dyDescent="0.25">
      <c r="A179" t="s">
        <v>34</v>
      </c>
      <c r="B179" t="s">
        <v>49</v>
      </c>
      <c r="C179" s="4">
        <f>RTD("tos.rtd", , "LAST", B179)*1</f>
        <v>51.58</v>
      </c>
      <c r="D179" s="5">
        <f>+RTD("tos.rtd", , "PERCENT_CHANGE",Táblázat3[[#This Row],[Symbol]])*1</f>
        <v>-4.4000000000000003E-3</v>
      </c>
      <c r="E179" s="3">
        <f>SUBSTITUTE(SUBSTITUTE(RTD("tos.rtd", , "VOLUME", B179),",",""),".","")*1</f>
        <v>120813</v>
      </c>
      <c r="F179" s="3">
        <f>SUBSTITUTE(SUBSTITUTE(RTD("tos.rtd", , "MARKET_CAP", B179),"M",""),",","")*1</f>
        <v>1191</v>
      </c>
      <c r="G179" s="5">
        <f>SUBSTITUTE(SUBSTITUTE(RTD("tos.rtd", , "YIELD", $B179),"M",""),",","")*1</f>
        <v>4.1099999999999998E-2</v>
      </c>
      <c r="H179">
        <v>4.4400000000000004</v>
      </c>
      <c r="I179" s="6">
        <f t="shared" si="20"/>
        <v>11.617117117117116</v>
      </c>
      <c r="J179" s="6">
        <f>RTD("tos.rtd", , "52HIGH", B179)*1</f>
        <v>58.49</v>
      </c>
      <c r="K179" s="6">
        <f>RTD("tos.rtd", , "52LOW", $B179)*1</f>
        <v>45.49</v>
      </c>
      <c r="L179" s="5">
        <v>3.3599999999999998E-2</v>
      </c>
      <c r="M179" s="5">
        <f t="shared" si="21"/>
        <v>0.22321428571428581</v>
      </c>
      <c r="N179" s="1">
        <f t="shared" si="22"/>
        <v>0.13396665374176053</v>
      </c>
      <c r="O179" s="1">
        <f t="shared" si="23"/>
        <v>-0.1180690189996122</v>
      </c>
      <c r="P179" s="1">
        <f t="shared" si="24"/>
        <v>0.47746351351351346</v>
      </c>
      <c r="Q179" s="6">
        <v>9.6</v>
      </c>
      <c r="R179" s="7">
        <v>2.63</v>
      </c>
      <c r="S179" s="2" t="s">
        <v>275</v>
      </c>
      <c r="T179" s="1" t="str">
        <f>+VLOOKUP(Táblázat3[[#This Row],[Symbol]],'[1]Table 1'!$B:$I,8,FALSE)</f>
        <v>Small Cap</v>
      </c>
      <c r="U179" s="61">
        <f>+VLOOKUP(Táblázat3[[#This Row],[Symbol]],'[1]Table 1'!$B:$F,5,FALSE)</f>
        <v>-0.21079999999999999</v>
      </c>
    </row>
    <row r="180" spans="1:21" x14ac:dyDescent="0.25">
      <c r="A180" t="s">
        <v>34</v>
      </c>
      <c r="B180" t="s">
        <v>64</v>
      </c>
      <c r="C180" s="4">
        <f>RTD("tos.rtd", , "LAST", B180)*1</f>
        <v>32.74</v>
      </c>
      <c r="D180" s="5">
        <f>+RTD("tos.rtd", , "PERCENT_CHANGE",Táblázat3[[#This Row],[Symbol]])*1</f>
        <v>-5.1999999999999998E-3</v>
      </c>
      <c r="E180" s="3">
        <f>SUBSTITUTE(SUBSTITUTE(RTD("tos.rtd", , "VOLUME", B180),",",""),".","")*1</f>
        <v>338643</v>
      </c>
      <c r="F180" s="3">
        <f>SUBSTITUTE(SUBSTITUTE(RTD("tos.rtd", , "MARKET_CAP", B180),"M",""),",","")*1</f>
        <v>1349</v>
      </c>
      <c r="G180" s="5">
        <f>SUBSTITUTE(SUBSTITUTE(RTD("tos.rtd", , "YIELD", $B180),"M",""),",","")*1</f>
        <v>4.5199999999999997E-2</v>
      </c>
      <c r="H180">
        <v>1.79</v>
      </c>
      <c r="I180" s="6">
        <f t="shared" si="20"/>
        <v>18.290502793296088</v>
      </c>
      <c r="J180" s="6">
        <f>RTD("tos.rtd", , "52HIGH", B180)*1</f>
        <v>35.03</v>
      </c>
      <c r="K180" s="6">
        <f>RTD("tos.rtd", , "52LOW", $B180)*1</f>
        <v>28.5001</v>
      </c>
      <c r="M180" s="5" t="str">
        <f t="shared" si="21"/>
        <v/>
      </c>
      <c r="N180" s="1">
        <f t="shared" si="22"/>
        <v>6.9945021380574124E-2</v>
      </c>
      <c r="O180" s="1">
        <f t="shared" si="23"/>
        <v>-0.12950213805742217</v>
      </c>
      <c r="P180" s="1">
        <f t="shared" si="24"/>
        <v>0.82673072625698329</v>
      </c>
      <c r="Q180" s="6">
        <v>4.5999999999999996</v>
      </c>
      <c r="R180" s="7">
        <v>3</v>
      </c>
      <c r="S180" s="2" t="s">
        <v>289</v>
      </c>
      <c r="T180" s="1" t="str">
        <f>+VLOOKUP(Táblázat3[[#This Row],[Symbol]],'[1]Table 1'!$B:$I,8,FALSE)</f>
        <v>Small Cap</v>
      </c>
      <c r="U180" s="61">
        <f>+VLOOKUP(Táblázat3[[#This Row],[Symbol]],'[1]Table 1'!$B:$F,5,FALSE)</f>
        <v>0.2072</v>
      </c>
    </row>
    <row r="181" spans="1:21" x14ac:dyDescent="0.25">
      <c r="A181" t="s">
        <v>34</v>
      </c>
      <c r="B181" t="s">
        <v>68</v>
      </c>
      <c r="C181" s="4">
        <f>RTD("tos.rtd", , "LAST", B181)*1</f>
        <v>18.850000000000001</v>
      </c>
      <c r="D181" s="5">
        <f>+RTD("tos.rtd", , "PERCENT_CHANGE",Táblázat3[[#This Row],[Symbol]])*1</f>
        <v>1.18E-2</v>
      </c>
      <c r="E181" s="3">
        <f>SUBSTITUTE(SUBSTITUTE(RTD("tos.rtd", , "VOLUME", B181),",",""),".","")*1</f>
        <v>2537576</v>
      </c>
      <c r="F181" s="3">
        <f>SUBSTITUTE(SUBSTITUTE(RTD("tos.rtd", , "MARKET_CAP", B181),"M",""),",","")*1</f>
        <v>1583</v>
      </c>
      <c r="G181" s="5">
        <f>SUBSTITUTE(SUBSTITUTE(RTD("tos.rtd", , "YIELD", $B181),"M",""),",","")*1</f>
        <v>6.7400000000000002E-2</v>
      </c>
      <c r="H181">
        <v>1.57</v>
      </c>
      <c r="I181" s="6">
        <f t="shared" ref="I181:I212" si="25">+IF(ISERROR(C181/H181)=TRUE,"",C181/H181)</f>
        <v>12.006369426751593</v>
      </c>
      <c r="J181" s="6">
        <f>RTD("tos.rtd", , "52HIGH", B181)*1</f>
        <v>19.77</v>
      </c>
      <c r="K181" s="6">
        <f>RTD("tos.rtd", , "52LOW", $B181)*1</f>
        <v>13.66</v>
      </c>
      <c r="L181" s="5">
        <v>4.8500000000000001E-2</v>
      </c>
      <c r="M181" s="5">
        <f t="shared" ref="M181:M212" si="26">+IF(ISERROR(G181/L181-1)=TRUE,"",G181/L181-1)</f>
        <v>0.38969072164948448</v>
      </c>
      <c r="N181" s="1">
        <f t="shared" ref="N181:N212" si="27">+J181/C181-1</f>
        <v>4.8806366047745353E-2</v>
      </c>
      <c r="O181" s="1">
        <f t="shared" ref="O181:O212" si="28">+K181/C181-1</f>
        <v>-0.2753315649867375</v>
      </c>
      <c r="P181" s="1">
        <f t="shared" ref="P181:P212" si="29">+IF(ISERROR(G181*C181/H181)=TRUE,"",G181*C181/H181)</f>
        <v>0.80922929936305732</v>
      </c>
      <c r="Q181" s="6">
        <v>7.03</v>
      </c>
      <c r="R181" s="7">
        <v>1.1399999999999999</v>
      </c>
      <c r="S181" s="2" t="s">
        <v>291</v>
      </c>
      <c r="T181" s="1" t="str">
        <f>+VLOOKUP(Táblázat3[[#This Row],[Symbol]],'[1]Table 1'!$B:$I,8,FALSE)</f>
        <v>Small Cap</v>
      </c>
      <c r="U181" s="61">
        <f>+VLOOKUP(Táblázat3[[#This Row],[Symbol]],'[1]Table 1'!$B:$F,5,FALSE)</f>
        <v>-0.13420000000000001</v>
      </c>
    </row>
    <row r="182" spans="1:21" x14ac:dyDescent="0.25">
      <c r="A182" t="s">
        <v>34</v>
      </c>
      <c r="B182" t="s">
        <v>185</v>
      </c>
      <c r="C182" s="4">
        <f>RTD("tos.rtd", , "LAST", B182)*1</f>
        <v>12.25</v>
      </c>
      <c r="D182" s="5">
        <f>+RTD("tos.rtd", , "PERCENT_CHANGE",Táblázat3[[#This Row],[Symbol]])*1</f>
        <v>3.27E-2</v>
      </c>
      <c r="E182" s="3">
        <f>SUBSTITUTE(SUBSTITUTE(RTD("tos.rtd", , "VOLUME", B182),",",""),".","")*1</f>
        <v>5064</v>
      </c>
      <c r="F182" s="3">
        <f>SUBSTITUTE(SUBSTITUTE(RTD("tos.rtd", , "MARKET_CAP", B182),"M",""),",","")*1</f>
        <v>1858</v>
      </c>
      <c r="G182" s="5">
        <f>SUBSTITUTE(SUBSTITUTE(RTD("tos.rtd", , "YIELD", $B182),"M",""),",","")*1</f>
        <v>7.2700000000000001E-2</v>
      </c>
      <c r="H182">
        <v>1.03</v>
      </c>
      <c r="I182" s="6">
        <f t="shared" si="25"/>
        <v>11.893203883495145</v>
      </c>
      <c r="J182" s="6">
        <f>RTD("tos.rtd", , "52HIGH", B182)*1</f>
        <v>12.25</v>
      </c>
      <c r="K182" s="6">
        <f>RTD("tos.rtd", , "52LOW", $B182)*1</f>
        <v>9.2113600000000009</v>
      </c>
      <c r="L182" s="5">
        <v>6.7199999999999996E-2</v>
      </c>
      <c r="M182" s="5">
        <f t="shared" si="26"/>
        <v>8.1845238095238138E-2</v>
      </c>
      <c r="N182" s="1">
        <f t="shared" si="27"/>
        <v>0</v>
      </c>
      <c r="O182" s="1">
        <f t="shared" si="28"/>
        <v>-0.24805224489795907</v>
      </c>
      <c r="P182" s="1">
        <f t="shared" si="29"/>
        <v>0.86463592233009712</v>
      </c>
      <c r="Q182" s="6">
        <v>7.05</v>
      </c>
      <c r="R182" s="7">
        <v>1.93</v>
      </c>
      <c r="T182" s="1" t="e">
        <f>+VLOOKUP(Táblázat3[[#This Row],[Symbol]],'[1]Table 1'!$B:$I,8,FALSE)</f>
        <v>#N/A</v>
      </c>
      <c r="U182" s="61" t="e">
        <f>+VLOOKUP(Táblázat3[[#This Row],[Symbol]],'[1]Table 1'!$B:$F,5,FALSE)</f>
        <v>#N/A</v>
      </c>
    </row>
    <row r="183" spans="1:21" x14ac:dyDescent="0.25">
      <c r="A183" t="s">
        <v>34</v>
      </c>
      <c r="B183" s="8" t="s">
        <v>83</v>
      </c>
      <c r="C183" s="9">
        <f>RTD("tos.rtd", , "LAST", B183)*1</f>
        <v>14.9</v>
      </c>
      <c r="D183" s="13">
        <f>+RTD("tos.rtd", , "PERCENT_CHANGE",Táblázat3[[#This Row],[Symbol]])*1</f>
        <v>5.4000000000000003E-3</v>
      </c>
      <c r="E183" s="35">
        <f>SUBSTITUTE(SUBSTITUTE(RTD("tos.rtd", , "VOLUME", B183),",",""),".","")*1</f>
        <v>6893854</v>
      </c>
      <c r="F183" s="35">
        <f>SUBSTITUTE(SUBSTITUTE(RTD("tos.rtd", , "MARKET_CAP", B183),"M",""),",","")*1</f>
        <v>1384</v>
      </c>
      <c r="G183" s="13">
        <f>SUBSTITUTE(SUBSTITUTE(RTD("tos.rtd", , "YIELD", $B183),"M",""),",","")*1</f>
        <v>9.5299999999999996E-2</v>
      </c>
      <c r="H183" s="8">
        <v>2.2200000000000002</v>
      </c>
      <c r="I183" s="36">
        <f t="shared" si="25"/>
        <v>6.7117117117117111</v>
      </c>
      <c r="J183" s="36">
        <f>RTD("tos.rtd", , "52HIGH", B183)*1</f>
        <v>23.14</v>
      </c>
      <c r="K183" s="36">
        <f>RTD("tos.rtd", , "52LOW", $B183)*1</f>
        <v>13.61</v>
      </c>
      <c r="L183" s="13">
        <v>3.2099999999999997E-2</v>
      </c>
      <c r="M183" s="13">
        <f t="shared" si="26"/>
        <v>1.9688473520249223</v>
      </c>
      <c r="N183" s="37">
        <f t="shared" si="27"/>
        <v>0.55302013422818797</v>
      </c>
      <c r="O183" s="37">
        <f t="shared" si="28"/>
        <v>-8.6577181208053799E-2</v>
      </c>
      <c r="P183" s="37">
        <f t="shared" si="29"/>
        <v>0.63962612612612602</v>
      </c>
      <c r="Q183" s="36">
        <v>6.91</v>
      </c>
      <c r="R183" s="16">
        <v>2.0699999999999998</v>
      </c>
      <c r="S183" s="34" t="s">
        <v>288</v>
      </c>
      <c r="T183" s="1" t="str">
        <f>+VLOOKUP(Táblázat3[[#This Row],[Symbol]],'[1]Table 1'!$B:$I,8,FALSE)</f>
        <v>Small Cap</v>
      </c>
      <c r="U183" s="61">
        <f>+VLOOKUP(Táblázat3[[#This Row],[Symbol]],'[1]Table 1'!$B:$F,5,FALSE)</f>
        <v>-0.20100000000000001</v>
      </c>
    </row>
    <row r="184" spans="1:21" x14ac:dyDescent="0.25">
      <c r="A184" t="s">
        <v>34</v>
      </c>
      <c r="B184" t="s">
        <v>47</v>
      </c>
      <c r="C184" s="4">
        <f>RTD("tos.rtd", , "LAST", B184)*1</f>
        <v>325.56</v>
      </c>
      <c r="D184" s="5">
        <f>+RTD("tos.rtd", , "PERCENT_CHANGE",Táblázat3[[#This Row],[Symbol]])*1</f>
        <v>1.09E-2</v>
      </c>
      <c r="E184" s="3">
        <f>SUBSTITUTE(SUBSTITUTE(RTD("tos.rtd", , "VOLUME", B184),",",""),".","")*1</f>
        <v>34592</v>
      </c>
      <c r="F184" s="3">
        <f>SUBSTITUTE(SUBSTITUTE(RTD("tos.rtd", , "MARKET_CAP", B184),"M",""),",","")*1</f>
        <v>1663</v>
      </c>
      <c r="G184" s="5">
        <f>SUBSTITUTE(SUBSTITUTE(RTD("tos.rtd", , "YIELD", $B184),"M",""),",","")*1</f>
        <v>5.5300000000000002E-2</v>
      </c>
      <c r="H184">
        <v>17.809999999999999</v>
      </c>
      <c r="I184" s="6">
        <f t="shared" si="25"/>
        <v>18.279618192026952</v>
      </c>
      <c r="J184" s="6">
        <f>RTD("tos.rtd", , "52HIGH", B184)*1</f>
        <v>394.7</v>
      </c>
      <c r="K184" s="6">
        <f>RTD("tos.rtd", , "52LOW", $B184)*1</f>
        <v>295.75</v>
      </c>
      <c r="L184" s="5">
        <v>3.6299999999999999E-2</v>
      </c>
      <c r="M184" s="5">
        <f t="shared" si="26"/>
        <v>0.52341597796143269</v>
      </c>
      <c r="N184" s="1">
        <f t="shared" si="27"/>
        <v>0.21237252733751077</v>
      </c>
      <c r="O184" s="1">
        <f t="shared" si="28"/>
        <v>-9.1565302862759546E-2</v>
      </c>
      <c r="P184" s="1">
        <f t="shared" si="29"/>
        <v>1.0108628860190905</v>
      </c>
      <c r="Q184" s="6">
        <v>7.91</v>
      </c>
      <c r="R184" s="7">
        <v>2.41</v>
      </c>
      <c r="S184" s="2" t="s">
        <v>293</v>
      </c>
      <c r="T184" s="1" t="str">
        <f>+VLOOKUP(Táblázat3[[#This Row],[Symbol]],'[1]Table 1'!$B:$I,8,FALSE)</f>
        <v>Small Cap</v>
      </c>
      <c r="U184" s="61">
        <f>+VLOOKUP(Táblázat3[[#This Row],[Symbol]],'[1]Table 1'!$B:$F,5,FALSE)</f>
        <v>-0.2034</v>
      </c>
    </row>
    <row r="185" spans="1:21" x14ac:dyDescent="0.25">
      <c r="A185" t="s">
        <v>34</v>
      </c>
      <c r="B185" t="s">
        <v>81</v>
      </c>
      <c r="C185" s="4">
        <f>RTD("tos.rtd", , "LAST", B185)*1</f>
        <v>17.32</v>
      </c>
      <c r="D185" s="5">
        <f>+RTD("tos.rtd", , "PERCENT_CHANGE",Táblázat3[[#This Row],[Symbol]])*1</f>
        <v>-5.9999999999999995E-4</v>
      </c>
      <c r="E185" s="3">
        <f>SUBSTITUTE(SUBSTITUTE(RTD("tos.rtd", , "VOLUME", B185),",",""),".","")*1</f>
        <v>3430279</v>
      </c>
      <c r="F185" s="3">
        <f>SUBSTITUTE(SUBSTITUTE(RTD("tos.rtd", , "MARKET_CAP", B185),"M",""),",","")*1</f>
        <v>2009</v>
      </c>
      <c r="G185" s="5">
        <f>SUBSTITUTE(SUBSTITUTE(RTD("tos.rtd", , "YIELD", $B185),"M",""),",","")*1</f>
        <v>4.5499999999999999E-2</v>
      </c>
      <c r="H185">
        <v>1.2</v>
      </c>
      <c r="I185" s="6">
        <f t="shared" si="25"/>
        <v>14.433333333333334</v>
      </c>
      <c r="J185" s="6">
        <f>RTD("tos.rtd", , "52HIGH", B185)*1</f>
        <v>19.18</v>
      </c>
      <c r="K185" s="6">
        <f>RTD("tos.rtd", , "52LOW", $B185)*1</f>
        <v>15.44</v>
      </c>
      <c r="L185" s="5">
        <v>3.8399999999999997E-2</v>
      </c>
      <c r="M185" s="5">
        <f t="shared" si="26"/>
        <v>0.18489583333333348</v>
      </c>
      <c r="N185" s="1">
        <f t="shared" si="27"/>
        <v>0.10739030023094687</v>
      </c>
      <c r="O185" s="1">
        <f t="shared" si="28"/>
        <v>-0.10854503464203236</v>
      </c>
      <c r="P185" s="1">
        <f t="shared" si="29"/>
        <v>0.65671666666666673</v>
      </c>
      <c r="Q185" s="6">
        <v>7.64</v>
      </c>
      <c r="R185" s="7">
        <v>1.52</v>
      </c>
      <c r="S185" s="2" t="s">
        <v>284</v>
      </c>
      <c r="T185" s="1" t="str">
        <f>+VLOOKUP(Táblázat3[[#This Row],[Symbol]],'[1]Table 1'!$B:$I,8,FALSE)</f>
        <v>Small Cap</v>
      </c>
      <c r="U185" s="61">
        <f>+VLOOKUP(Táblázat3[[#This Row],[Symbol]],'[1]Table 1'!$B:$F,5,FALSE)</f>
        <v>-8.3400000000000002E-2</v>
      </c>
    </row>
    <row r="186" spans="1:21" x14ac:dyDescent="0.25">
      <c r="A186" t="s">
        <v>34</v>
      </c>
      <c r="B186" t="s">
        <v>196</v>
      </c>
      <c r="C186" s="4">
        <f>RTD("tos.rtd", , "LAST", B186)*1</f>
        <v>11.94322</v>
      </c>
      <c r="D186" s="5">
        <f>+RTD("tos.rtd", , "PERCENT_CHANGE",Táblázat3[[#This Row],[Symbol]])*1</f>
        <v>0</v>
      </c>
      <c r="E186" s="3">
        <f>SUBSTITUTE(SUBSTITUTE(RTD("tos.rtd", , "VOLUME", B186),",",""),".","")*1</f>
        <v>0</v>
      </c>
      <c r="F186" s="3">
        <f>SUBSTITUTE(SUBSTITUTE(RTD("tos.rtd", , "MARKET_CAP", B186),"M",""),",","")*1</f>
        <v>2714</v>
      </c>
      <c r="G186" s="5">
        <f>SUBSTITUTE(SUBSTITUTE(RTD("tos.rtd", , "YIELD", $B186),"M",""),",","")*1</f>
        <v>6.59E-2</v>
      </c>
      <c r="H186">
        <v>0.69</v>
      </c>
      <c r="I186" s="6">
        <f t="shared" si="25"/>
        <v>17.309014492753626</v>
      </c>
      <c r="J186" s="6">
        <f>RTD("tos.rtd", , "52HIGH", B186)*1</f>
        <v>11.94322</v>
      </c>
      <c r="K186" s="6">
        <f>RTD("tos.rtd", , "52LOW", $B186)*1</f>
        <v>9.6591000000000005</v>
      </c>
      <c r="L186" s="5">
        <v>5.0799999999999998E-2</v>
      </c>
      <c r="M186" s="5">
        <f t="shared" si="26"/>
        <v>0.29724409448818911</v>
      </c>
      <c r="N186" s="1">
        <f t="shared" si="27"/>
        <v>0</v>
      </c>
      <c r="O186" s="1">
        <f t="shared" si="28"/>
        <v>-0.19124825633288167</v>
      </c>
      <c r="P186" s="1">
        <f t="shared" si="29"/>
        <v>1.1406640550724638</v>
      </c>
      <c r="Q186" s="6">
        <v>3.46</v>
      </c>
      <c r="R186" s="7">
        <v>9.69</v>
      </c>
      <c r="T186" s="1" t="e">
        <f>+VLOOKUP(Táblázat3[[#This Row],[Symbol]],'[1]Table 1'!$B:$I,8,FALSE)</f>
        <v>#N/A</v>
      </c>
      <c r="U186" s="61" t="e">
        <f>+VLOOKUP(Táblázat3[[#This Row],[Symbol]],'[1]Table 1'!$B:$F,5,FALSE)</f>
        <v>#N/A</v>
      </c>
    </row>
    <row r="187" spans="1:21" x14ac:dyDescent="0.25">
      <c r="A187" t="s">
        <v>34</v>
      </c>
      <c r="B187" t="s">
        <v>200</v>
      </c>
      <c r="C187" s="4">
        <f>RTD("tos.rtd", , "LAST", B187)*1</f>
        <v>18.940000000000001</v>
      </c>
      <c r="D187" s="5">
        <f>+RTD("tos.rtd", , "PERCENT_CHANGE",Táblázat3[[#This Row],[Symbol]])*1</f>
        <v>-4.7000000000000002E-3</v>
      </c>
      <c r="E187" s="3">
        <f>SUBSTITUTE(SUBSTITUTE(RTD("tos.rtd", , "VOLUME", B187),",",""),".","")*1</f>
        <v>2100410</v>
      </c>
      <c r="F187" s="3">
        <f>SUBSTITUTE(SUBSTITUTE(RTD("tos.rtd", , "MARKET_CAP", B187),"M",""),",","")*1</f>
        <v>2296</v>
      </c>
      <c r="G187" s="5">
        <f>SUBSTITUTE(SUBSTITUTE(RTD("tos.rtd", , "YIELD", $B187),"M",""),",","")*1</f>
        <v>4.65E-2</v>
      </c>
      <c r="H187">
        <v>1.57</v>
      </c>
      <c r="I187" s="6">
        <f t="shared" si="25"/>
        <v>12.063694267515924</v>
      </c>
      <c r="J187" s="6">
        <f>RTD("tos.rtd", , "52HIGH", B187)*1</f>
        <v>21.74</v>
      </c>
      <c r="K187" s="6">
        <f>RTD("tos.rtd", , "52LOW", $B187)*1</f>
        <v>15.96</v>
      </c>
      <c r="L187" s="5">
        <v>3.4599999999999999E-2</v>
      </c>
      <c r="M187" s="5">
        <f t="shared" si="26"/>
        <v>0.34393063583815042</v>
      </c>
      <c r="N187" s="1">
        <f t="shared" si="27"/>
        <v>0.14783526927138313</v>
      </c>
      <c r="O187" s="1">
        <f t="shared" si="28"/>
        <v>-0.15733896515311507</v>
      </c>
      <c r="P187" s="1">
        <f t="shared" si="29"/>
        <v>0.56096178343949044</v>
      </c>
      <c r="Q187" s="6">
        <v>5.85</v>
      </c>
      <c r="R187" s="7">
        <v>2.33</v>
      </c>
      <c r="T187" s="1" t="str">
        <f>+VLOOKUP(Táblázat3[[#This Row],[Symbol]],'[1]Table 1'!$B:$I,8,FALSE)</f>
        <v>Small Cap</v>
      </c>
      <c r="U187" s="61">
        <f>+VLOOKUP(Táblázat3[[#This Row],[Symbol]],'[1]Table 1'!$B:$F,5,FALSE)</f>
        <v>-0.1444</v>
      </c>
    </row>
    <row r="188" spans="1:21" x14ac:dyDescent="0.25">
      <c r="A188" t="s">
        <v>34</v>
      </c>
      <c r="B188" t="s">
        <v>46</v>
      </c>
      <c r="C188" s="4">
        <f>RTD("tos.rtd", , "LAST", B188)*1</f>
        <v>26.17</v>
      </c>
      <c r="D188" s="5">
        <f>+RTD("tos.rtd", , "PERCENT_CHANGE",Táblázat3[[#This Row],[Symbol]])*1</f>
        <v>4.1999999999999997E-3</v>
      </c>
      <c r="E188" s="3">
        <f>SUBSTITUTE(SUBSTITUTE(RTD("tos.rtd", , "VOLUME", B188),",",""),".","")*1</f>
        <v>1864373</v>
      </c>
      <c r="F188" s="3">
        <f>SUBSTITUTE(SUBSTITUTE(RTD("tos.rtd", , "MARKET_CAP", B188),"M",""),",","")*1</f>
        <v>2275</v>
      </c>
      <c r="G188" s="5">
        <f>SUBSTITUTE(SUBSTITUTE(RTD("tos.rtd", , "YIELD", $B188),"M",""),",","")*1</f>
        <v>4.4299999999999999E-2</v>
      </c>
      <c r="H188">
        <v>1.23</v>
      </c>
      <c r="I188" s="6">
        <f t="shared" si="25"/>
        <v>21.276422764227643</v>
      </c>
      <c r="J188" s="6">
        <f>RTD("tos.rtd", , "52HIGH", B188)*1</f>
        <v>29.82</v>
      </c>
      <c r="K188" s="6">
        <f>RTD("tos.rtd", , "52LOW", $B188)*1</f>
        <v>23.11</v>
      </c>
      <c r="M188" s="5" t="str">
        <f t="shared" si="26"/>
        <v/>
      </c>
      <c r="N188" s="1">
        <f t="shared" si="27"/>
        <v>0.13947267863966362</v>
      </c>
      <c r="O188" s="1">
        <f t="shared" si="28"/>
        <v>-0.11692777990064973</v>
      </c>
      <c r="P188" s="1">
        <f t="shared" si="29"/>
        <v>0.94254552845528461</v>
      </c>
      <c r="Q188" s="6">
        <v>10.15</v>
      </c>
      <c r="R188" s="7">
        <v>0.43</v>
      </c>
      <c r="S188" s="2" t="s">
        <v>288</v>
      </c>
      <c r="T188" s="1" t="str">
        <f>+VLOOKUP(Táblázat3[[#This Row],[Symbol]],'[1]Table 1'!$B:$I,8,FALSE)</f>
        <v>Small Cap</v>
      </c>
      <c r="U188" s="61">
        <f>+VLOOKUP(Táblázat3[[#This Row],[Symbol]],'[1]Table 1'!$B:$F,5,FALSE)</f>
        <v>-8.5400000000000004E-2</v>
      </c>
    </row>
    <row r="189" spans="1:21" x14ac:dyDescent="0.25">
      <c r="A189" t="s">
        <v>34</v>
      </c>
      <c r="B189" t="s">
        <v>202</v>
      </c>
      <c r="C189" s="4">
        <f>RTD("tos.rtd", , "LAST", B189)*1</f>
        <v>13.6</v>
      </c>
      <c r="D189" s="5">
        <f>+RTD("tos.rtd", , "PERCENT_CHANGE",Táblázat3[[#This Row],[Symbol]])*1</f>
        <v>-5.1000000000000004E-3</v>
      </c>
      <c r="E189" s="3">
        <f>SUBSTITUTE(SUBSTITUTE(RTD("tos.rtd", , "VOLUME", B189),",",""),".","")*1</f>
        <v>2201079</v>
      </c>
      <c r="F189" s="3">
        <f>SUBSTITUTE(SUBSTITUTE(RTD("tos.rtd", , "MARKET_CAP", B189),"M",""),",","")*1</f>
        <v>2636</v>
      </c>
      <c r="G189" s="5">
        <f>SUBSTITUTE(SUBSTITUTE(RTD("tos.rtd", , "YIELD", $B189),"M",""),",","")*1</f>
        <v>5.8799999999999998E-2</v>
      </c>
      <c r="H189">
        <v>2.42</v>
      </c>
      <c r="I189" s="6">
        <f t="shared" si="25"/>
        <v>5.6198347107438016</v>
      </c>
      <c r="J189" s="6">
        <f>RTD("tos.rtd", , "52HIGH", B189)*1</f>
        <v>15.85</v>
      </c>
      <c r="K189" s="6">
        <f>RTD("tos.rtd", , "52LOW", $B189)*1</f>
        <v>10.71</v>
      </c>
      <c r="L189" s="5">
        <v>4.7800000000000002E-2</v>
      </c>
      <c r="M189" s="5">
        <f t="shared" si="26"/>
        <v>0.23012552301255229</v>
      </c>
      <c r="N189" s="1">
        <f t="shared" si="27"/>
        <v>0.16544117647058831</v>
      </c>
      <c r="O189" s="1">
        <f t="shared" si="28"/>
        <v>-0.21249999999999991</v>
      </c>
      <c r="P189" s="1">
        <f t="shared" si="29"/>
        <v>0.33044628099173551</v>
      </c>
      <c r="Q189" s="6">
        <v>5.88</v>
      </c>
      <c r="R189" s="7">
        <v>1.76</v>
      </c>
      <c r="T189" s="1" t="str">
        <f>+VLOOKUP(Táblázat3[[#This Row],[Symbol]],'[1]Table 1'!$B:$I,8,FALSE)</f>
        <v>Mid Cap</v>
      </c>
      <c r="U189" s="61">
        <f>+VLOOKUP(Táblázat3[[#This Row],[Symbol]],'[1]Table 1'!$B:$F,5,FALSE)</f>
        <v>-8.6400000000000005E-2</v>
      </c>
    </row>
    <row r="190" spans="1:21" x14ac:dyDescent="0.25">
      <c r="A190" t="s">
        <v>34</v>
      </c>
      <c r="B190" t="s">
        <v>206</v>
      </c>
      <c r="C190" s="4">
        <f>RTD("tos.rtd", , "LAST", B190)*1</f>
        <v>40.590000000000003</v>
      </c>
      <c r="D190" s="5">
        <f>+RTD("tos.rtd", , "PERCENT_CHANGE",Táblázat3[[#This Row],[Symbol]])*1</f>
        <v>1.9300000000000001E-2</v>
      </c>
      <c r="E190" s="3">
        <f>SUBSTITUTE(SUBSTITUTE(RTD("tos.rtd", , "VOLUME", B190),",",""),".","")*1</f>
        <v>290114</v>
      </c>
      <c r="F190" s="3">
        <f>SUBSTITUTE(SUBSTITUTE(RTD("tos.rtd", , "MARKET_CAP", B190),"M",""),",","")*1</f>
        <v>2312</v>
      </c>
      <c r="G190" s="5">
        <f>SUBSTITUTE(SUBSTITUTE(RTD("tos.rtd", , "YIELD", $B190),"M",""),",","")*1</f>
        <v>2.46E-2</v>
      </c>
      <c r="H190">
        <v>0.89</v>
      </c>
      <c r="I190" s="6">
        <f t="shared" si="25"/>
        <v>45.606741573033709</v>
      </c>
      <c r="J190" s="6">
        <f>RTD("tos.rtd", , "52HIGH", B190)*1</f>
        <v>47.11</v>
      </c>
      <c r="K190" s="6">
        <f>RTD("tos.rtd", , "52LOW", $B190)*1</f>
        <v>30.603100000000001</v>
      </c>
      <c r="M190" s="5" t="str">
        <f t="shared" si="26"/>
        <v/>
      </c>
      <c r="N190" s="1">
        <f t="shared" si="27"/>
        <v>0.16063069721606293</v>
      </c>
      <c r="O190" s="1">
        <f t="shared" si="28"/>
        <v>-0.24604336043360442</v>
      </c>
      <c r="P190" s="1">
        <f t="shared" si="29"/>
        <v>1.1219258426966294</v>
      </c>
      <c r="Q190" s="6">
        <v>24.56</v>
      </c>
      <c r="T190" s="1" t="str">
        <f>+VLOOKUP(Táblázat3[[#This Row],[Symbol]],'[1]Table 1'!$B:$I,8,FALSE)</f>
        <v>Small Cap</v>
      </c>
      <c r="U190" s="61" t="str">
        <f>+VLOOKUP(Táblázat3[[#This Row],[Symbol]],'[1]Table 1'!$B:$F,5,FALSE)</f>
        <v>NA</v>
      </c>
    </row>
    <row r="191" spans="1:21" x14ac:dyDescent="0.25">
      <c r="A191" t="s">
        <v>34</v>
      </c>
      <c r="B191" t="s">
        <v>44</v>
      </c>
      <c r="C191" s="4">
        <f>RTD("tos.rtd", , "LAST", B191)*1</f>
        <v>68.290000000000006</v>
      </c>
      <c r="D191" s="5">
        <f>+RTD("tos.rtd", , "PERCENT_CHANGE",Táblázat3[[#This Row],[Symbol]])*1</f>
        <v>-4.1000000000000003E-3</v>
      </c>
      <c r="E191" s="3">
        <f>SUBSTITUTE(SUBSTITUTE(RTD("tos.rtd", , "VOLUME", B191),",",""),".","")*1</f>
        <v>63963</v>
      </c>
      <c r="F191" s="3">
        <f>SUBSTITUTE(SUBSTITUTE(RTD("tos.rtd", , "MARKET_CAP", B191),"M",""),",","")*1</f>
        <v>2896</v>
      </c>
      <c r="G191" s="5">
        <f>SUBSTITUTE(SUBSTITUTE(RTD("tos.rtd", , "YIELD", $B191),"M",""),",","")*1</f>
        <v>3.4299999999999997E-2</v>
      </c>
      <c r="H191">
        <v>3.24</v>
      </c>
      <c r="I191" s="6">
        <f t="shared" si="25"/>
        <v>21.077160493827162</v>
      </c>
      <c r="J191" s="6">
        <f>RTD("tos.rtd", , "52HIGH", B191)*1</f>
        <v>79.540000000000006</v>
      </c>
      <c r="K191" s="6">
        <f>RTD("tos.rtd", , "52LOW", $B191)*1</f>
        <v>56.46</v>
      </c>
      <c r="L191" s="5">
        <v>5.6399999999999999E-2</v>
      </c>
      <c r="M191" s="5">
        <f t="shared" si="26"/>
        <v>-0.39184397163120566</v>
      </c>
      <c r="N191" s="1">
        <f t="shared" si="27"/>
        <v>0.16473861473129303</v>
      </c>
      <c r="O191" s="1">
        <f t="shared" si="28"/>
        <v>-0.17323180553521755</v>
      </c>
      <c r="P191" s="1">
        <f t="shared" si="29"/>
        <v>0.72294660493827156</v>
      </c>
      <c r="Q191" s="6">
        <v>4.76</v>
      </c>
      <c r="R191" s="7">
        <v>3.3</v>
      </c>
      <c r="S191" s="2" t="s">
        <v>275</v>
      </c>
      <c r="T191" s="1" t="str">
        <f>+VLOOKUP(Táblázat3[[#This Row],[Symbol]],'[1]Table 1'!$B:$I,8,FALSE)</f>
        <v>Mid Cap</v>
      </c>
      <c r="U191" s="61">
        <f>+VLOOKUP(Táblázat3[[#This Row],[Symbol]],'[1]Table 1'!$B:$F,5,FALSE)</f>
        <v>0.5071</v>
      </c>
    </row>
    <row r="192" spans="1:21" x14ac:dyDescent="0.25">
      <c r="A192" t="s">
        <v>34</v>
      </c>
      <c r="B192" t="s">
        <v>211</v>
      </c>
      <c r="C192" s="4">
        <f>RTD("tos.rtd", , "LAST", B192)*1</f>
        <v>13.29</v>
      </c>
      <c r="D192" s="5">
        <f>+RTD("tos.rtd", , "PERCENT_CHANGE",Táblázat3[[#This Row],[Symbol]])*1</f>
        <v>-6.7000000000000002E-3</v>
      </c>
      <c r="E192" s="3">
        <f>SUBSTITUTE(SUBSTITUTE(RTD("tos.rtd", , "VOLUME", B192),",",""),".","")*1</f>
        <v>2026417</v>
      </c>
      <c r="F192" s="3">
        <f>SUBSTITUTE(SUBSTITUTE(RTD("tos.rtd", , "MARKET_CAP", B192),"M",""),",","")*1</f>
        <v>2839</v>
      </c>
      <c r="G192" s="5">
        <f>SUBSTITUTE(SUBSTITUTE(RTD("tos.rtd", , "YIELD", $B192),"M",""),",","")*1</f>
        <v>4.9799999999999997E-2</v>
      </c>
      <c r="H192">
        <v>1.04</v>
      </c>
      <c r="I192" s="6">
        <f t="shared" si="25"/>
        <v>12.778846153846153</v>
      </c>
      <c r="J192" s="6">
        <f>RTD("tos.rtd", , "52HIGH", B192)*1</f>
        <v>14.3</v>
      </c>
      <c r="K192" s="6">
        <f>RTD("tos.rtd", , "52LOW", $B192)*1</f>
        <v>10.574999999999999</v>
      </c>
      <c r="L192" s="5">
        <v>4.5400000000000003E-2</v>
      </c>
      <c r="M192" s="5">
        <f t="shared" si="26"/>
        <v>9.6916299559471231E-2</v>
      </c>
      <c r="N192" s="1">
        <f t="shared" si="27"/>
        <v>7.5996990218209381E-2</v>
      </c>
      <c r="O192" s="1">
        <f t="shared" si="28"/>
        <v>-0.20428893905191869</v>
      </c>
      <c r="P192" s="1">
        <f t="shared" si="29"/>
        <v>0.63638653846153836</v>
      </c>
      <c r="Q192" s="6">
        <v>5.93</v>
      </c>
      <c r="R192" s="7">
        <v>1.76</v>
      </c>
      <c r="T192" s="1" t="str">
        <f>+VLOOKUP(Táblázat3[[#This Row],[Symbol]],'[1]Table 1'!$B:$I,8,FALSE)</f>
        <v>Mid Cap</v>
      </c>
      <c r="U192" s="61">
        <f>+VLOOKUP(Táblázat3[[#This Row],[Symbol]],'[1]Table 1'!$B:$F,5,FALSE)</f>
        <v>-0.1585</v>
      </c>
    </row>
    <row r="193" spans="1:21" x14ac:dyDescent="0.25">
      <c r="A193" t="s">
        <v>34</v>
      </c>
      <c r="B193" t="s">
        <v>86</v>
      </c>
      <c r="C193" s="4">
        <f>RTD("tos.rtd", , "LAST", B193)*1</f>
        <v>30.35</v>
      </c>
      <c r="D193" s="5">
        <f>+RTD("tos.rtd", , "PERCENT_CHANGE",Táblázat3[[#This Row],[Symbol]])*1</f>
        <v>-3.5999999999999999E-3</v>
      </c>
      <c r="E193" s="3">
        <f>SUBSTITUTE(SUBSTITUTE(RTD("tos.rtd", , "VOLUME", B193),",",""),".","")*1</f>
        <v>1761329</v>
      </c>
      <c r="F193" s="3">
        <f>SUBSTITUTE(SUBSTITUTE(RTD("tos.rtd", , "MARKET_CAP", B193),"M",""),",","")*1</f>
        <v>1858</v>
      </c>
      <c r="G193" s="5">
        <f>SUBSTITUTE(SUBSTITUTE(RTD("tos.rtd", , "YIELD", $B193),"M",""),",","")*1</f>
        <v>8.8999999999999996E-2</v>
      </c>
      <c r="H193">
        <v>4.6900000000000004</v>
      </c>
      <c r="I193" s="6">
        <f t="shared" si="25"/>
        <v>6.4712153518123667</v>
      </c>
      <c r="J193" s="6">
        <f>RTD("tos.rtd", , "52HIGH", B193)*1</f>
        <v>54.5</v>
      </c>
      <c r="K193" s="6">
        <f>RTD("tos.rtd", , "52LOW", $B193)*1</f>
        <v>29.52</v>
      </c>
      <c r="L193" s="5">
        <v>3.27E-2</v>
      </c>
      <c r="M193" s="5">
        <f t="shared" si="26"/>
        <v>1.7217125382262997</v>
      </c>
      <c r="N193" s="1">
        <f t="shared" si="27"/>
        <v>0.79571663920922564</v>
      </c>
      <c r="O193" s="1">
        <f t="shared" si="28"/>
        <v>-2.7347611202635957E-2</v>
      </c>
      <c r="P193" s="1">
        <f t="shared" si="29"/>
        <v>0.57593816631130068</v>
      </c>
      <c r="Q193" s="6">
        <v>11.69</v>
      </c>
      <c r="R193" s="7">
        <v>0.94</v>
      </c>
      <c r="S193" s="2" t="s">
        <v>288</v>
      </c>
      <c r="T193" s="1" t="str">
        <f>+VLOOKUP(Táblázat3[[#This Row],[Symbol]],'[1]Table 1'!$B:$I,8,FALSE)</f>
        <v>Mid Cap</v>
      </c>
      <c r="U193" s="61">
        <f>+VLOOKUP(Táblázat3[[#This Row],[Symbol]],'[1]Table 1'!$B:$F,5,FALSE)</f>
        <v>-0.51539999999999997</v>
      </c>
    </row>
    <row r="194" spans="1:21" x14ac:dyDescent="0.25">
      <c r="A194" t="s">
        <v>34</v>
      </c>
      <c r="B194" t="s">
        <v>212</v>
      </c>
      <c r="C194" s="4">
        <f>RTD("tos.rtd", , "LAST", B194)*1</f>
        <v>10.440099999999999</v>
      </c>
      <c r="D194" s="5">
        <f>+RTD("tos.rtd", , "PERCENT_CHANGE",Táblázat3[[#This Row],[Symbol]])*1</f>
        <v>2.8999999999999998E-3</v>
      </c>
      <c r="E194" s="3">
        <f>SUBSTITUTE(SUBSTITUTE(RTD("tos.rtd", , "VOLUME", B194),",",""),".","")*1</f>
        <v>8496</v>
      </c>
      <c r="F194" s="3">
        <f>SUBSTITUTE(SUBSTITUTE(RTD("tos.rtd", , "MARKET_CAP", B194),"M",""),",","")*1</f>
        <v>3239</v>
      </c>
      <c r="G194" s="5">
        <f>SUBSTITUTE(SUBSTITUTE(RTD("tos.rtd", , "YIELD", $B194),"M",""),",","")*1</f>
        <v>7.0900000000000005E-2</v>
      </c>
      <c r="H194">
        <v>-0.91</v>
      </c>
      <c r="I194" s="6">
        <f t="shared" si="25"/>
        <v>-11.472637362637361</v>
      </c>
      <c r="J194" s="6">
        <f>RTD("tos.rtd", , "52HIGH", B194)*1</f>
        <v>10.950100000000001</v>
      </c>
      <c r="K194" s="6">
        <f>RTD("tos.rtd", , "52LOW", $B194)*1</f>
        <v>8.3364999999999991</v>
      </c>
      <c r="L194" s="5">
        <v>5.5399999999999998E-2</v>
      </c>
      <c r="M194" s="5">
        <f t="shared" si="26"/>
        <v>0.27978339350180526</v>
      </c>
      <c r="N194" s="1">
        <f t="shared" si="27"/>
        <v>4.8850106799743553E-2</v>
      </c>
      <c r="O194" s="1">
        <f t="shared" si="28"/>
        <v>-0.20149232287047059</v>
      </c>
      <c r="P194" s="1">
        <f t="shared" si="29"/>
        <v>-0.81340998901098893</v>
      </c>
      <c r="Q194" s="6">
        <v>4.62</v>
      </c>
      <c r="R194" s="7">
        <v>1.58</v>
      </c>
      <c r="T194" s="1" t="e">
        <f>+VLOOKUP(Táblázat3[[#This Row],[Symbol]],'[1]Table 1'!$B:$I,8,FALSE)</f>
        <v>#N/A</v>
      </c>
      <c r="U194" s="61" t="e">
        <f>+VLOOKUP(Táblázat3[[#This Row],[Symbol]],'[1]Table 1'!$B:$F,5,FALSE)</f>
        <v>#N/A</v>
      </c>
    </row>
    <row r="195" spans="1:21" x14ac:dyDescent="0.25">
      <c r="A195" t="s">
        <v>34</v>
      </c>
      <c r="B195" t="s">
        <v>91</v>
      </c>
      <c r="C195" s="4">
        <f>RTD("tos.rtd", , "LAST", B195)*1</f>
        <v>31.22</v>
      </c>
      <c r="D195" s="5">
        <f>+RTD("tos.rtd", , "PERCENT_CHANGE",Táblázat3[[#This Row],[Symbol]])*1</f>
        <v>5.1999999999999998E-3</v>
      </c>
      <c r="E195" s="3">
        <f>SUBSTITUTE(SUBSTITUTE(RTD("tos.rtd", , "VOLUME", B195),",",""),".","")*1</f>
        <v>1308993</v>
      </c>
      <c r="F195" s="3">
        <f>SUBSTITUTE(SUBSTITUTE(RTD("tos.rtd", , "MARKET_CAP", B195),"M",""),",","")*1</f>
        <v>4017</v>
      </c>
      <c r="G195" s="5">
        <f>SUBSTITUTE(SUBSTITUTE(RTD("tos.rtd", , "YIELD", $B195),"M",""),",","")*1</f>
        <v>5.0599999999999999E-2</v>
      </c>
      <c r="H195">
        <v>4.3</v>
      </c>
      <c r="I195" s="6">
        <f t="shared" si="25"/>
        <v>7.2604651162790699</v>
      </c>
      <c r="J195" s="6">
        <f>RTD("tos.rtd", , "52HIGH", B195)*1</f>
        <v>32.17</v>
      </c>
      <c r="K195" s="6">
        <f>RTD("tos.rtd", , "52LOW", $B195)*1</f>
        <v>23.8</v>
      </c>
      <c r="L195" s="5">
        <v>4.3799999999999999E-2</v>
      </c>
      <c r="M195" s="5">
        <f t="shared" si="26"/>
        <v>0.15525114155251152</v>
      </c>
      <c r="N195" s="1">
        <f t="shared" si="27"/>
        <v>3.042921204356186E-2</v>
      </c>
      <c r="O195" s="1">
        <f t="shared" si="28"/>
        <v>-0.23766816143497749</v>
      </c>
      <c r="P195" s="1">
        <f t="shared" si="29"/>
        <v>0.36737953488372094</v>
      </c>
      <c r="Q195" s="6">
        <v>3.48</v>
      </c>
      <c r="R195" s="7">
        <v>2.85</v>
      </c>
      <c r="S195" s="2" t="s">
        <v>280</v>
      </c>
      <c r="T195" s="1" t="str">
        <f>+VLOOKUP(Táblázat3[[#This Row],[Symbol]],'[1]Table 1'!$B:$I,8,FALSE)</f>
        <v>Mid Cap</v>
      </c>
      <c r="U195" s="61">
        <f>+VLOOKUP(Táblázat3[[#This Row],[Symbol]],'[1]Table 1'!$B:$F,5,FALSE)</f>
        <v>-7.0599999999999996E-2</v>
      </c>
    </row>
    <row r="196" spans="1:21" x14ac:dyDescent="0.25">
      <c r="A196" t="s">
        <v>34</v>
      </c>
      <c r="B196" t="s">
        <v>227</v>
      </c>
      <c r="C196" s="4">
        <f>RTD("tos.rtd", , "LAST", B196)*1</f>
        <v>24.01</v>
      </c>
      <c r="D196" s="5">
        <f>+RTD("tos.rtd", , "PERCENT_CHANGE",Táblázat3[[#This Row],[Symbol]])*1</f>
        <v>2.0799999999999999E-2</v>
      </c>
      <c r="E196" s="3">
        <f>SUBSTITUTE(SUBSTITUTE(RTD("tos.rtd", , "VOLUME", B196),",",""),".","")*1</f>
        <v>2258</v>
      </c>
      <c r="F196" s="3">
        <f>SUBSTITUTE(SUBSTITUTE(RTD("tos.rtd", , "MARKET_CAP", B196),"M",""),",","")*1</f>
        <v>4048</v>
      </c>
      <c r="G196" s="5">
        <f>SUBSTITUTE(SUBSTITUTE(RTD("tos.rtd", , "YIELD", $B196),"M",""),",","")*1</f>
        <v>7.7100000000000002E-2</v>
      </c>
      <c r="H196">
        <v>1.77</v>
      </c>
      <c r="I196" s="6">
        <f t="shared" si="25"/>
        <v>13.564971751412431</v>
      </c>
      <c r="J196" s="6">
        <f>RTD("tos.rtd", , "52HIGH", B196)*1</f>
        <v>26.0761</v>
      </c>
      <c r="K196" s="6">
        <f>RTD("tos.rtd", , "52LOW", $B196)*1</f>
        <v>20.87</v>
      </c>
      <c r="L196" s="5">
        <v>5.7299999999999997E-2</v>
      </c>
      <c r="M196" s="5">
        <f t="shared" si="26"/>
        <v>0.34554973821989532</v>
      </c>
      <c r="N196" s="1">
        <f t="shared" si="27"/>
        <v>8.6051645147855016E-2</v>
      </c>
      <c r="O196" s="1">
        <f t="shared" si="28"/>
        <v>-0.13077884214910451</v>
      </c>
      <c r="P196" s="1">
        <f t="shared" si="29"/>
        <v>1.0458593220338983</v>
      </c>
      <c r="Q196" s="6">
        <v>7.74</v>
      </c>
      <c r="R196" s="7">
        <v>3.71</v>
      </c>
      <c r="S196" s="2" t="s">
        <v>295</v>
      </c>
      <c r="T196" s="1" t="e">
        <f>+VLOOKUP(Táblázat3[[#This Row],[Symbol]],'[1]Table 1'!$B:$I,8,FALSE)</f>
        <v>#N/A</v>
      </c>
      <c r="U196" s="61" t="e">
        <f>+VLOOKUP(Táblázat3[[#This Row],[Symbol]],'[1]Table 1'!$B:$F,5,FALSE)</f>
        <v>#N/A</v>
      </c>
    </row>
    <row r="197" spans="1:21" x14ac:dyDescent="0.25">
      <c r="A197" t="s">
        <v>34</v>
      </c>
      <c r="B197" t="s">
        <v>228</v>
      </c>
      <c r="C197" s="4">
        <f>RTD("tos.rtd", , "LAST", B197)*1</f>
        <v>49.21</v>
      </c>
      <c r="D197" s="5">
        <f>+RTD("tos.rtd", , "PERCENT_CHANGE",Táblázat3[[#This Row],[Symbol]])*1</f>
        <v>1.01E-2</v>
      </c>
      <c r="E197" s="3">
        <f>SUBSTITUTE(SUBSTITUTE(RTD("tos.rtd", , "VOLUME", B197),",",""),".","")*1</f>
        <v>2756194</v>
      </c>
      <c r="F197" s="3">
        <f>SUBSTITUTE(SUBSTITUTE(RTD("tos.rtd", , "MARKET_CAP", B197),"M",""),",","")*1</f>
        <v>4908</v>
      </c>
      <c r="G197" s="5">
        <f>SUBSTITUTE(SUBSTITUTE(RTD("tos.rtd", , "YIELD", $B197),"M",""),",","")*1</f>
        <v>5.0799999999999998E-2</v>
      </c>
      <c r="H197">
        <v>3.94</v>
      </c>
      <c r="I197" s="6">
        <f t="shared" si="25"/>
        <v>12.48984771573604</v>
      </c>
      <c r="J197" s="6">
        <f>RTD("tos.rtd", , "52HIGH", B197)*1</f>
        <v>53.23</v>
      </c>
      <c r="K197" s="6">
        <f>RTD("tos.rtd", , "52LOW", $B197)*1</f>
        <v>33.86</v>
      </c>
      <c r="L197" s="5">
        <v>7.0999999999999994E-2</v>
      </c>
      <c r="M197" s="5">
        <f t="shared" si="26"/>
        <v>-0.28450704225352108</v>
      </c>
      <c r="N197" s="1">
        <f t="shared" si="27"/>
        <v>8.1690713269660487E-2</v>
      </c>
      <c r="O197" s="1">
        <f t="shared" si="28"/>
        <v>-0.31192846982320666</v>
      </c>
      <c r="P197" s="1">
        <f t="shared" si="29"/>
        <v>0.63448426395939084</v>
      </c>
      <c r="Q197" s="6">
        <v>4.8</v>
      </c>
      <c r="R197" s="7">
        <v>2.39</v>
      </c>
      <c r="T197" s="1" t="str">
        <f>+VLOOKUP(Táblázat3[[#This Row],[Symbol]],'[1]Table 1'!$B:$I,8,FALSE)</f>
        <v>Mid Cap</v>
      </c>
      <c r="U197" s="61">
        <f>+VLOOKUP(Táblázat3[[#This Row],[Symbol]],'[1]Table 1'!$B:$F,5,FALSE)</f>
        <v>0.218</v>
      </c>
    </row>
    <row r="198" spans="1:21" x14ac:dyDescent="0.25">
      <c r="A198" t="s">
        <v>34</v>
      </c>
      <c r="B198" t="s">
        <v>232</v>
      </c>
      <c r="C198" s="4">
        <f>RTD("tos.rtd", , "LAST", B198)*1</f>
        <v>21.14</v>
      </c>
      <c r="D198" s="5">
        <f>+RTD("tos.rtd", , "PERCENT_CHANGE",Táblázat3[[#This Row],[Symbol]])*1</f>
        <v>0</v>
      </c>
      <c r="E198" s="3">
        <f>SUBSTITUTE(SUBSTITUTE(RTD("tos.rtd", , "VOLUME", B198),",",""),".","")*1</f>
        <v>24</v>
      </c>
      <c r="F198" s="3">
        <f>SUBSTITUTE(SUBSTITUTE(RTD("tos.rtd", , "MARKET_CAP", B198),"M",""),",","")*1</f>
        <v>5534</v>
      </c>
      <c r="G198" s="5">
        <f>SUBSTITUTE(SUBSTITUTE(RTD("tos.rtd", , "YIELD", $B198),"M",""),",","")*1</f>
        <v>3.8699999999999998E-2</v>
      </c>
      <c r="H198">
        <v>1.21</v>
      </c>
      <c r="I198" s="6">
        <f t="shared" si="25"/>
        <v>17.471074380165291</v>
      </c>
      <c r="J198" s="6">
        <f>RTD("tos.rtd", , "52HIGH", B198)*1</f>
        <v>23.72</v>
      </c>
      <c r="K198" s="6">
        <f>RTD("tos.rtd", , "52LOW", $B198)*1</f>
        <v>18.59</v>
      </c>
      <c r="L198" s="5">
        <v>4.0899999999999999E-2</v>
      </c>
      <c r="M198" s="5">
        <f t="shared" si="26"/>
        <v>-5.3789731051344769E-2</v>
      </c>
      <c r="N198" s="1">
        <f t="shared" si="27"/>
        <v>0.12204351939451263</v>
      </c>
      <c r="O198" s="1">
        <f t="shared" si="28"/>
        <v>-0.12062440870387892</v>
      </c>
      <c r="P198" s="1">
        <f t="shared" si="29"/>
        <v>0.67613057851239677</v>
      </c>
      <c r="Q198" s="6">
        <v>11.1</v>
      </c>
      <c r="R198" s="7">
        <v>8.35</v>
      </c>
      <c r="T198" s="1" t="e">
        <f>+VLOOKUP(Táblázat3[[#This Row],[Symbol]],'[1]Table 1'!$B:$I,8,FALSE)</f>
        <v>#N/A</v>
      </c>
      <c r="U198" s="61" t="e">
        <f>+VLOOKUP(Táblázat3[[#This Row],[Symbol]],'[1]Table 1'!$B:$F,5,FALSE)</f>
        <v>#N/A</v>
      </c>
    </row>
    <row r="199" spans="1:21" x14ac:dyDescent="0.25">
      <c r="A199" t="s">
        <v>34</v>
      </c>
      <c r="B199" t="s">
        <v>50</v>
      </c>
      <c r="C199" s="4">
        <f>RTD("tos.rtd", , "LAST", B199)*1</f>
        <v>21.45</v>
      </c>
      <c r="D199" s="5">
        <f>+RTD("tos.rtd", , "PERCENT_CHANGE",Táblázat3[[#This Row],[Symbol]])*1</f>
        <v>-2.3E-3</v>
      </c>
      <c r="E199" s="3">
        <f>SUBSTITUTE(SUBSTITUTE(RTD("tos.rtd", , "VOLUME", B199),",",""),".","")*1</f>
        <v>3526934</v>
      </c>
      <c r="F199" s="3">
        <f>SUBSTITUTE(SUBSTITUTE(RTD("tos.rtd", , "MARKET_CAP", B199),"M",""),",","")*1</f>
        <v>6389</v>
      </c>
      <c r="G199" s="5">
        <f>SUBSTITUTE(SUBSTITUTE(RTD("tos.rtd", , "YIELD", $B199),"M",""),",","")*1</f>
        <v>5.3100000000000001E-2</v>
      </c>
      <c r="H199">
        <v>2.2400000000000002</v>
      </c>
      <c r="I199" s="6">
        <f t="shared" si="25"/>
        <v>9.5758928571428559</v>
      </c>
      <c r="J199" s="6">
        <f>RTD("tos.rtd", , "52HIGH", B199)*1</f>
        <v>22.74</v>
      </c>
      <c r="K199" s="6">
        <f>RTD("tos.rtd", , "52LOW", $B199)*1</f>
        <v>14.11</v>
      </c>
      <c r="L199" s="5">
        <v>3.9399999999999998E-2</v>
      </c>
      <c r="M199" s="5">
        <f t="shared" si="26"/>
        <v>0.34771573604060935</v>
      </c>
      <c r="N199" s="1">
        <f t="shared" si="27"/>
        <v>6.0139860139860168E-2</v>
      </c>
      <c r="O199" s="1">
        <f t="shared" si="28"/>
        <v>-0.34219114219114222</v>
      </c>
      <c r="P199" s="1">
        <f t="shared" si="29"/>
        <v>0.50847991071428567</v>
      </c>
      <c r="Q199" s="6">
        <v>6.19</v>
      </c>
      <c r="R199" s="7">
        <v>2.31</v>
      </c>
      <c r="T199" s="1" t="str">
        <f>+VLOOKUP(Táblázat3[[#This Row],[Symbol]],'[1]Table 1'!$B:$I,8,FALSE)</f>
        <v>Mid Cap</v>
      </c>
      <c r="U199" s="61">
        <f>+VLOOKUP(Táblázat3[[#This Row],[Symbol]],'[1]Table 1'!$B:$F,5,FALSE)</f>
        <v>-2.7900000000000001E-2</v>
      </c>
    </row>
    <row r="200" spans="1:21" x14ac:dyDescent="0.25">
      <c r="A200" t="s">
        <v>34</v>
      </c>
      <c r="B200" t="s">
        <v>14</v>
      </c>
      <c r="C200" s="4">
        <f>RTD("tos.rtd", , "LAST", B200)*1</f>
        <v>26.47</v>
      </c>
      <c r="D200" s="5">
        <f>+RTD("tos.rtd", , "PERCENT_CHANGE",Táblázat3[[#This Row],[Symbol]])*1</f>
        <v>-2.93E-2</v>
      </c>
      <c r="E200" s="3">
        <f>SUBSTITUTE(SUBSTITUTE(RTD("tos.rtd", , "VOLUME", B200),",",""),".","")*1</f>
        <v>24817096</v>
      </c>
      <c r="F200" s="3">
        <f>SUBSTITUTE(SUBSTITUTE(RTD("tos.rtd", , "MARKET_CAP", B200),"M",""),",","")*1</f>
        <v>3739</v>
      </c>
      <c r="G200" s="5">
        <f>SUBSTITUTE(SUBSTITUTE(RTD("tos.rtd", , "YIELD", $B200),"M",""),",","")*1</f>
        <v>0.1133</v>
      </c>
      <c r="H200">
        <v>3.22</v>
      </c>
      <c r="I200" s="6">
        <f t="shared" si="25"/>
        <v>8.220496894409937</v>
      </c>
      <c r="J200" s="6">
        <f>RTD("tos.rtd", , "52HIGH", B200)*1</f>
        <v>47.05</v>
      </c>
      <c r="K200" s="6">
        <f>RTD("tos.rtd", , "52LOW", $B200)*1</f>
        <v>25.5303</v>
      </c>
      <c r="L200" s="5">
        <v>4.1000000000000002E-2</v>
      </c>
      <c r="M200" s="5">
        <f t="shared" si="26"/>
        <v>1.7634146341463413</v>
      </c>
      <c r="N200" s="1">
        <f t="shared" si="27"/>
        <v>0.77748394408764643</v>
      </c>
      <c r="O200" s="1">
        <f t="shared" si="28"/>
        <v>-3.5500566679259493E-2</v>
      </c>
      <c r="P200" s="1">
        <f t="shared" si="29"/>
        <v>0.93138229813664586</v>
      </c>
      <c r="Q200" s="6">
        <v>10.220000000000001</v>
      </c>
      <c r="R200" s="7">
        <v>1.44</v>
      </c>
      <c r="S200" s="2" t="s">
        <v>275</v>
      </c>
      <c r="T200" s="1" t="str">
        <f>+VLOOKUP(Táblázat3[[#This Row],[Symbol]],'[1]Table 1'!$B:$I,8,FALSE)</f>
        <v>Mid Cap</v>
      </c>
      <c r="U200" s="61">
        <f>+VLOOKUP(Táblázat3[[#This Row],[Symbol]],'[1]Table 1'!$B:$F,5,FALSE)</f>
        <v>-0.40550000000000003</v>
      </c>
    </row>
    <row r="201" spans="1:21" x14ac:dyDescent="0.25">
      <c r="A201" t="s">
        <v>34</v>
      </c>
      <c r="B201" t="s">
        <v>236</v>
      </c>
      <c r="C201" s="4">
        <f>RTD("tos.rtd", , "LAST", B201)*1</f>
        <v>20.45</v>
      </c>
      <c r="D201" s="5">
        <f>+RTD("tos.rtd", , "PERCENT_CHANGE",Táblázat3[[#This Row],[Symbol]])*1</f>
        <v>-2.8999999999999998E-3</v>
      </c>
      <c r="E201" s="3">
        <f>SUBSTITUTE(SUBSTITUTE(RTD("tos.rtd", , "VOLUME", B201),",",""),".","")*1</f>
        <v>2063</v>
      </c>
      <c r="F201" s="3">
        <f>SUBSTITUTE(SUBSTITUTE(RTD("tos.rtd", , "MARKET_CAP", B201),"M",""),",","")*1</f>
        <v>6496</v>
      </c>
      <c r="G201" s="5">
        <f>SUBSTITUTE(SUBSTITUTE(RTD("tos.rtd", , "YIELD", $B201),"M",""),",","")*1</f>
        <v>7.0400000000000004E-2</v>
      </c>
      <c r="H201">
        <v>1.8</v>
      </c>
      <c r="I201" s="6">
        <f t="shared" si="25"/>
        <v>11.361111111111111</v>
      </c>
      <c r="J201" s="6">
        <f>RTD("tos.rtd", , "52HIGH", B201)*1</f>
        <v>21.39</v>
      </c>
      <c r="K201" s="6">
        <f>RTD("tos.rtd", , "52LOW", $B201)*1</f>
        <v>16.510000000000002</v>
      </c>
      <c r="L201" s="5">
        <v>5.5399999999999998E-2</v>
      </c>
      <c r="M201" s="5">
        <f t="shared" si="26"/>
        <v>0.27075812274368238</v>
      </c>
      <c r="N201" s="1">
        <f t="shared" si="27"/>
        <v>4.5965770171149112E-2</v>
      </c>
      <c r="O201" s="1">
        <f t="shared" si="28"/>
        <v>-0.19266503667481649</v>
      </c>
      <c r="P201" s="1">
        <f t="shared" si="29"/>
        <v>0.79982222222222221</v>
      </c>
      <c r="Q201" s="6">
        <v>5.2</v>
      </c>
      <c r="R201" s="7">
        <v>3.82</v>
      </c>
      <c r="S201" s="2" t="s">
        <v>284</v>
      </c>
      <c r="T201" s="1" t="e">
        <f>+VLOOKUP(Táblázat3[[#This Row],[Symbol]],'[1]Table 1'!$B:$I,8,FALSE)</f>
        <v>#N/A</v>
      </c>
      <c r="U201" s="61" t="e">
        <f>+VLOOKUP(Táblázat3[[#This Row],[Symbol]],'[1]Table 1'!$B:$F,5,FALSE)</f>
        <v>#N/A</v>
      </c>
    </row>
    <row r="202" spans="1:21" x14ac:dyDescent="0.25">
      <c r="A202" t="s">
        <v>34</v>
      </c>
      <c r="B202" t="s">
        <v>240</v>
      </c>
      <c r="C202" s="4">
        <f>RTD("tos.rtd", , "LAST", B202)*1</f>
        <v>7.85</v>
      </c>
      <c r="D202" s="5">
        <f>+RTD("tos.rtd", , "PERCENT_CHANGE",Táblázat3[[#This Row],[Symbol]])*1</f>
        <v>-1.5100000000000001E-2</v>
      </c>
      <c r="E202" s="3">
        <f>SUBSTITUTE(SUBSTITUTE(RTD("tos.rtd", , "VOLUME", B202),",",""),".","")*1</f>
        <v>120</v>
      </c>
      <c r="F202" s="3">
        <f>SUBSTITUTE(SUBSTITUTE(RTD("tos.rtd", , "MARKET_CAP", B202),"M",""),",","")*1</f>
        <v>7274</v>
      </c>
      <c r="G202" s="5">
        <f>SUBSTITUTE(SUBSTITUTE(RTD("tos.rtd", , "YIELD", $B202),"M",""),",","")*1</f>
        <v>4.07E-2</v>
      </c>
      <c r="H202">
        <v>-0.43</v>
      </c>
      <c r="I202" s="6">
        <f t="shared" si="25"/>
        <v>-18.255813953488371</v>
      </c>
      <c r="J202" s="6">
        <f>RTD("tos.rtd", , "52HIGH", B202)*1</f>
        <v>8.3849999999999998</v>
      </c>
      <c r="K202" s="6">
        <f>RTD("tos.rtd", , "52LOW", $B202)*1</f>
        <v>5.6978999999999997</v>
      </c>
      <c r="L202" s="5">
        <v>4.6699999999999998E-2</v>
      </c>
      <c r="M202" s="5">
        <f t="shared" si="26"/>
        <v>-0.12847965738758027</v>
      </c>
      <c r="N202" s="1">
        <f t="shared" si="27"/>
        <v>6.8152866242038312E-2</v>
      </c>
      <c r="O202" s="1">
        <f t="shared" si="28"/>
        <v>-0.27415286624203816</v>
      </c>
      <c r="P202" s="1">
        <f t="shared" si="29"/>
        <v>-0.74301162790697672</v>
      </c>
      <c r="Q202" s="6">
        <v>-7.3</v>
      </c>
      <c r="R202" s="7">
        <v>3.08</v>
      </c>
      <c r="T202" s="1" t="e">
        <f>+VLOOKUP(Táblázat3[[#This Row],[Symbol]],'[1]Table 1'!$B:$I,8,FALSE)</f>
        <v>#N/A</v>
      </c>
      <c r="U202" s="61" t="e">
        <f>+VLOOKUP(Táblázat3[[#This Row],[Symbol]],'[1]Table 1'!$B:$F,5,FALSE)</f>
        <v>#N/A</v>
      </c>
    </row>
    <row r="203" spans="1:21" x14ac:dyDescent="0.25">
      <c r="A203" t="s">
        <v>34</v>
      </c>
      <c r="B203" t="s">
        <v>242</v>
      </c>
      <c r="C203" s="4">
        <f>RTD("tos.rtd", , "LAST", B203)*1</f>
        <v>8.0399999999999991</v>
      </c>
      <c r="D203" s="5">
        <f>+RTD("tos.rtd", , "PERCENT_CHANGE",Táblázat3[[#This Row],[Symbol]])*1</f>
        <v>-9.9000000000000008E-3</v>
      </c>
      <c r="E203" s="3">
        <f>SUBSTITUTE(SUBSTITUTE(RTD("tos.rtd", , "VOLUME", B203),",",""),".","")*1</f>
        <v>58831</v>
      </c>
      <c r="F203" s="3">
        <f>SUBSTITUTE(SUBSTITUTE(RTD("tos.rtd", , "MARKET_CAP", B203),"M",""),",","")*1</f>
        <v>7450</v>
      </c>
      <c r="G203" s="5">
        <f>SUBSTITUTE(SUBSTITUTE(RTD("tos.rtd", , "YIELD", $B203),"M",""),",","")*1</f>
        <v>5.0799999999999998E-2</v>
      </c>
      <c r="H203">
        <v>-0.43</v>
      </c>
      <c r="I203" s="6">
        <f t="shared" si="25"/>
        <v>-18.697674418604649</v>
      </c>
      <c r="J203" s="6">
        <f>RTD("tos.rtd", , "52HIGH", B203)*1</f>
        <v>8.7200000000000006</v>
      </c>
      <c r="K203" s="6">
        <f>RTD("tos.rtd", , "52LOW", $B203)*1</f>
        <v>5.68</v>
      </c>
      <c r="L203" s="5">
        <v>4.6699999999999998E-2</v>
      </c>
      <c r="M203" s="5">
        <f t="shared" si="26"/>
        <v>8.7794432548179868E-2</v>
      </c>
      <c r="N203" s="1">
        <f t="shared" si="27"/>
        <v>8.4577114427860867E-2</v>
      </c>
      <c r="O203" s="1">
        <f t="shared" si="28"/>
        <v>-0.29353233830845771</v>
      </c>
      <c r="P203" s="1">
        <f t="shared" si="29"/>
        <v>-0.94984186046511621</v>
      </c>
      <c r="Q203" s="6">
        <v>-7.3</v>
      </c>
      <c r="R203" s="7">
        <v>3.08</v>
      </c>
      <c r="S203" s="2" t="s">
        <v>293</v>
      </c>
      <c r="T203" s="1" t="e">
        <f>+VLOOKUP(Táblázat3[[#This Row],[Symbol]],'[1]Table 1'!$B:$I,8,FALSE)</f>
        <v>#N/A</v>
      </c>
      <c r="U203" s="61" t="e">
        <f>+VLOOKUP(Táblázat3[[#This Row],[Symbol]],'[1]Table 1'!$B:$F,5,FALSE)</f>
        <v>#N/A</v>
      </c>
    </row>
    <row r="204" spans="1:21" x14ac:dyDescent="0.25">
      <c r="A204" t="s">
        <v>34</v>
      </c>
      <c r="B204" t="s">
        <v>2</v>
      </c>
      <c r="C204" s="4">
        <f>RTD("tos.rtd", , "LAST", B204)*1</f>
        <v>20.53</v>
      </c>
      <c r="D204" s="5">
        <f>+RTD("tos.rtd", , "PERCENT_CHANGE",Táblázat3[[#This Row],[Symbol]])*1</f>
        <v>-5.0000000000000001E-4</v>
      </c>
      <c r="E204" s="3">
        <f>SUBSTITUTE(SUBSTITUTE(RTD("tos.rtd", , "VOLUME", B204),",",""),".","")*1</f>
        <v>5589133</v>
      </c>
      <c r="F204" s="3">
        <f>SUBSTITUTE(SUBSTITUTE(RTD("tos.rtd", , "MARKET_CAP", B204),"M",""),",","")*1</f>
        <v>8668</v>
      </c>
      <c r="G204" s="5">
        <f>SUBSTITUTE(SUBSTITUTE(RTD("tos.rtd", , "YIELD", $B204),"M",""),",","")*1</f>
        <v>5.4600000000000003E-2</v>
      </c>
      <c r="H204">
        <v>2.02</v>
      </c>
      <c r="I204" s="6">
        <f t="shared" si="25"/>
        <v>10.163366336633663</v>
      </c>
      <c r="J204" s="6">
        <f>RTD("tos.rtd", , "52HIGH", B204)*1</f>
        <v>21.86</v>
      </c>
      <c r="K204" s="6">
        <f>RTD("tos.rtd", , "52LOW", $B204)*1</f>
        <v>14.29</v>
      </c>
      <c r="M204" s="5" t="str">
        <f t="shared" si="26"/>
        <v/>
      </c>
      <c r="N204" s="1">
        <f t="shared" si="27"/>
        <v>6.4783244033122189E-2</v>
      </c>
      <c r="O204" s="1">
        <f t="shared" si="28"/>
        <v>-0.30394544568923532</v>
      </c>
      <c r="P204" s="1">
        <f t="shared" si="29"/>
        <v>0.55491980198019808</v>
      </c>
      <c r="Q204" s="6">
        <v>7.01</v>
      </c>
      <c r="R204" s="7">
        <v>2.5</v>
      </c>
      <c r="S204" s="2" t="s">
        <v>277</v>
      </c>
      <c r="T204" s="1" t="str">
        <f>+VLOOKUP(Táblázat3[[#This Row],[Symbol]],'[1]Table 1'!$B:$I,8,FALSE)</f>
        <v>Mid Cap</v>
      </c>
      <c r="U204" s="61">
        <f>+VLOOKUP(Táblázat3[[#This Row],[Symbol]],'[1]Table 1'!$B:$F,5,FALSE)</f>
        <v>8.9700000000000002E-2</v>
      </c>
    </row>
    <row r="205" spans="1:21" x14ac:dyDescent="0.25">
      <c r="A205" t="s">
        <v>34</v>
      </c>
      <c r="B205" t="s">
        <v>74</v>
      </c>
      <c r="C205" s="4">
        <f>RTD("tos.rtd", , "LAST", B205)*1</f>
        <v>52.27</v>
      </c>
      <c r="D205" s="5">
        <f>+RTD("tos.rtd", , "PERCENT_CHANGE",Táblázat3[[#This Row],[Symbol]])*1</f>
        <v>1E-3</v>
      </c>
      <c r="E205" s="3">
        <f>SUBSTITUTE(SUBSTITUTE(RTD("tos.rtd", , "VOLUME", B205),",",""),".","")*1</f>
        <v>2915053</v>
      </c>
      <c r="F205" s="3">
        <f>SUBSTITUTE(SUBSTITUTE(RTD("tos.rtd", , "MARKET_CAP", B205),"M",""),",","")*1</f>
        <v>8971</v>
      </c>
      <c r="G205" s="5">
        <f>SUBSTITUTE(SUBSTITUTE(RTD("tos.rtd", , "YIELD", $B205),"M",""),",","")*1</f>
        <v>3.9399999999999998E-2</v>
      </c>
      <c r="H205">
        <v>3.11</v>
      </c>
      <c r="I205" s="6">
        <f t="shared" si="25"/>
        <v>16.807073954983924</v>
      </c>
      <c r="J205" s="6">
        <f>RTD("tos.rtd", , "52HIGH", B205)*1</f>
        <v>59.26</v>
      </c>
      <c r="K205" s="6">
        <f>RTD("tos.rtd", , "52LOW", $B205)*1</f>
        <v>45.45</v>
      </c>
      <c r="L205" s="5">
        <v>4.7E-2</v>
      </c>
      <c r="M205" s="5">
        <f t="shared" si="26"/>
        <v>-0.16170212765957448</v>
      </c>
      <c r="N205" s="1">
        <f t="shared" si="27"/>
        <v>0.13372871628084937</v>
      </c>
      <c r="O205" s="1">
        <f t="shared" si="28"/>
        <v>-0.13047637268031376</v>
      </c>
      <c r="P205" s="1">
        <f t="shared" si="29"/>
        <v>0.66219871382636664</v>
      </c>
      <c r="Q205" s="6">
        <v>4.7</v>
      </c>
      <c r="R205" s="7">
        <v>3.44</v>
      </c>
      <c r="S205" s="2" t="s">
        <v>276</v>
      </c>
      <c r="T205" s="1" t="str">
        <f>+VLOOKUP(Táblázat3[[#This Row],[Symbol]],'[1]Table 1'!$B:$I,8,FALSE)</f>
        <v>Mid Cap</v>
      </c>
      <c r="U205" s="61">
        <f>+VLOOKUP(Táblázat3[[#This Row],[Symbol]],'[1]Table 1'!$B:$F,5,FALSE)</f>
        <v>0.31209999999999999</v>
      </c>
    </row>
    <row r="206" spans="1:21" x14ac:dyDescent="0.25">
      <c r="A206" t="s">
        <v>34</v>
      </c>
      <c r="B206" t="s">
        <v>26</v>
      </c>
      <c r="C206" s="4">
        <f>RTD("tos.rtd", , "LAST", B206)*1</f>
        <v>127.22</v>
      </c>
      <c r="D206" s="5">
        <f>+RTD("tos.rtd", , "PERCENT_CHANGE",Táblázat3[[#This Row],[Symbol]])*1</f>
        <v>-5.1000000000000004E-3</v>
      </c>
      <c r="E206" s="3">
        <f>SUBSTITUTE(SUBSTITUTE(RTD("tos.rtd", , "VOLUME", B206),",",""),".","")*1</f>
        <v>902073</v>
      </c>
      <c r="F206" s="3">
        <f>SUBSTITUTE(SUBSTITUTE(RTD("tos.rtd", , "MARKET_CAP", B206),"M",""),",","")*1</f>
        <v>9608</v>
      </c>
      <c r="G206" s="5">
        <f>SUBSTITUTE(SUBSTITUTE(RTD("tos.rtd", , "YIELD", $B206),"M",""),",","")*1</f>
        <v>3.3000000000000002E-2</v>
      </c>
      <c r="I206" s="6" t="str">
        <f t="shared" si="25"/>
        <v/>
      </c>
      <c r="J206" s="6">
        <f>RTD("tos.rtd", , "52HIGH", B206)*1</f>
        <v>141.35</v>
      </c>
      <c r="K206" s="6">
        <f>RTD("tos.rtd", , "52LOW", $B206)*1</f>
        <v>115.09</v>
      </c>
      <c r="M206" s="5" t="str">
        <f t="shared" si="26"/>
        <v/>
      </c>
      <c r="N206" s="1">
        <f t="shared" si="27"/>
        <v>0.11106744222606513</v>
      </c>
      <c r="O206" s="1">
        <f t="shared" si="28"/>
        <v>-9.5346643609495296E-2</v>
      </c>
      <c r="P206" s="1" t="str">
        <f t="shared" si="29"/>
        <v/>
      </c>
      <c r="Q206" s="6">
        <v>5.28</v>
      </c>
      <c r="R206" s="7">
        <v>3.4</v>
      </c>
      <c r="S206" s="2" t="s">
        <v>276</v>
      </c>
      <c r="T206" s="1" t="str">
        <f>+VLOOKUP(Táblázat3[[#This Row],[Symbol]],'[1]Table 1'!$B:$I,8,FALSE)</f>
        <v>Mid Cap</v>
      </c>
      <c r="U206" s="61">
        <f>+VLOOKUP(Táblázat3[[#This Row],[Symbol]],'[1]Table 1'!$B:$F,5,FALSE)</f>
        <v>-4.2099999999999999E-2</v>
      </c>
    </row>
    <row r="207" spans="1:21" x14ac:dyDescent="0.25">
      <c r="A207" t="s">
        <v>34</v>
      </c>
      <c r="B207" t="s">
        <v>12</v>
      </c>
      <c r="C207" s="4">
        <f>RTD("tos.rtd", , "LAST", B207)*1</f>
        <v>62.65</v>
      </c>
      <c r="D207" s="5">
        <f>+RTD("tos.rtd", , "PERCENT_CHANGE",Táblázat3[[#This Row],[Symbol]])*1</f>
        <v>1.8E-3</v>
      </c>
      <c r="E207" s="3">
        <f>SUBSTITUTE(SUBSTITUTE(RTD("tos.rtd", , "VOLUME", B207),",",""),".","")*1</f>
        <v>1856269</v>
      </c>
      <c r="F207" s="3">
        <f>SUBSTITUTE(SUBSTITUTE(RTD("tos.rtd", , "MARKET_CAP", B207),"M",""),",","")*1</f>
        <v>10498</v>
      </c>
      <c r="G207" s="5">
        <f>SUBSTITUTE(SUBSTITUTE(RTD("tos.rtd", , "YIELD", $B207),"M",""),",","")*1</f>
        <v>3.7400000000000003E-2</v>
      </c>
      <c r="H207">
        <v>3.56</v>
      </c>
      <c r="I207" s="6">
        <f t="shared" si="25"/>
        <v>17.598314606741571</v>
      </c>
      <c r="J207" s="6">
        <f>RTD("tos.rtd", , "52HIGH", B207)*1</f>
        <v>70.260000000000005</v>
      </c>
      <c r="K207" s="6">
        <f>RTD("tos.rtd", , "52LOW", $B207)*1</f>
        <v>55.5</v>
      </c>
      <c r="L207" s="5">
        <v>3.6200000000000003E-2</v>
      </c>
      <c r="M207" s="5">
        <f t="shared" si="26"/>
        <v>3.3149171270718147E-2</v>
      </c>
      <c r="N207" s="1">
        <f t="shared" si="27"/>
        <v>0.12146847565841989</v>
      </c>
      <c r="O207" s="1">
        <f t="shared" si="28"/>
        <v>-0.11412609736632084</v>
      </c>
      <c r="P207" s="1">
        <f t="shared" si="29"/>
        <v>0.65817696629213485</v>
      </c>
      <c r="Q207" s="6">
        <v>5.09</v>
      </c>
      <c r="R207" s="7">
        <v>2.4300000000000002</v>
      </c>
      <c r="S207" s="2" t="s">
        <v>275</v>
      </c>
      <c r="T207" s="1" t="str">
        <f>+VLOOKUP(Táblázat3[[#This Row],[Symbol]],'[1]Table 1'!$B:$I,8,FALSE)</f>
        <v>Large Cap</v>
      </c>
      <c r="U207" s="61">
        <f>+VLOOKUP(Táblázat3[[#This Row],[Symbol]],'[1]Table 1'!$B:$F,5,FALSE)</f>
        <v>-8.2699999999999996E-2</v>
      </c>
    </row>
    <row r="208" spans="1:21" s="14" customFormat="1" x14ac:dyDescent="0.25">
      <c r="A208" s="14" t="s">
        <v>34</v>
      </c>
      <c r="B208" s="14" t="s">
        <v>255</v>
      </c>
      <c r="C208" s="38">
        <f>RTD("tos.rtd", , "LAST", B208)*1</f>
        <v>18.39</v>
      </c>
      <c r="D208" s="17">
        <f>+RTD("tos.rtd", , "PERCENT_CHANGE",Táblázat3[[#This Row],[Symbol]])*1</f>
        <v>-2.2000000000000001E-3</v>
      </c>
      <c r="E208" s="18">
        <f>SUBSTITUTE(SUBSTITUTE(RTD("tos.rtd", , "VOLUME", B208),",",""),".","")*1</f>
        <v>3977040</v>
      </c>
      <c r="F208" s="18">
        <f>SUBSTITUTE(SUBSTITUTE(RTD("tos.rtd", , "MARKET_CAP", B208),"M",""),",","")*1</f>
        <v>1204</v>
      </c>
      <c r="G208" s="17">
        <f>SUBSTITUTE(SUBSTITUTE(RTD("tos.rtd", , "YIELD", $B208),"M",""),",","")*1</f>
        <v>7.1800000000000003E-2</v>
      </c>
      <c r="H208" s="42">
        <v>32.15</v>
      </c>
      <c r="I208" s="19">
        <f t="shared" si="25"/>
        <v>0.57200622083981345</v>
      </c>
      <c r="J208" s="19">
        <f>RTD("tos.rtd", , "52HIGH", B208)*1</f>
        <v>21.19</v>
      </c>
      <c r="K208" s="19">
        <f>RTD("tos.rtd", , "52LOW", $B208)*1</f>
        <v>14.925000000000001</v>
      </c>
      <c r="L208" s="43">
        <v>2.41E-2</v>
      </c>
      <c r="M208" s="17">
        <f t="shared" si="26"/>
        <v>1.9792531120331951</v>
      </c>
      <c r="N208" s="15">
        <f t="shared" si="27"/>
        <v>0.15225666122892889</v>
      </c>
      <c r="O208" s="15">
        <f t="shared" si="28"/>
        <v>-0.18841761827079928</v>
      </c>
      <c r="P208" s="15">
        <f t="shared" si="29"/>
        <v>4.1070046656298605E-2</v>
      </c>
      <c r="Q208" s="47">
        <v>150.54</v>
      </c>
      <c r="R208" s="22">
        <v>0.55000000000000004</v>
      </c>
      <c r="S208" s="44"/>
      <c r="T208" s="15" t="str">
        <f>+VLOOKUP(Táblázat3[[#This Row],[Symbol]],'[1]Table 1'!$B:$I,8,FALSE)</f>
        <v>Mid Cap</v>
      </c>
      <c r="U208" s="62" t="str">
        <f>+VLOOKUP(Táblázat3[[#This Row],[Symbol]],'[1]Table 1'!$B:$F,5,FALSE)</f>
        <v>NA</v>
      </c>
    </row>
    <row r="209" spans="1:21" x14ac:dyDescent="0.25">
      <c r="A209" t="s">
        <v>34</v>
      </c>
      <c r="B209" t="s">
        <v>10</v>
      </c>
      <c r="C209" s="4">
        <f>RTD("tos.rtd", , "LAST", B209)*1</f>
        <v>72.5</v>
      </c>
      <c r="D209" s="5">
        <f>+RTD("tos.rtd", , "PERCENT_CHANGE",Táblázat3[[#This Row],[Symbol]])*1</f>
        <v>2.0999999999999999E-3</v>
      </c>
      <c r="E209" s="3">
        <f>SUBSTITUTE(SUBSTITUTE(RTD("tos.rtd", , "VOLUME", B209),",",""),".","")*1</f>
        <v>4657058</v>
      </c>
      <c r="F209" s="3">
        <f>SUBSTITUTE(SUBSTITUTE(RTD("tos.rtd", , "MARKET_CAP", B209),"M",""),",","")*1</f>
        <v>23629</v>
      </c>
      <c r="G209" s="5">
        <f>SUBSTITUTE(SUBSTITUTE(RTD("tos.rtd", , "YIELD", $B209),"M",""),",","")*1</f>
        <v>3.7699999999999997E-2</v>
      </c>
      <c r="H209">
        <v>3.17</v>
      </c>
      <c r="I209" s="6">
        <f t="shared" si="25"/>
        <v>22.870662460567825</v>
      </c>
      <c r="J209" s="6">
        <f>RTD("tos.rtd", , "52HIGH", B209)*1</f>
        <v>82.17</v>
      </c>
      <c r="K209" s="6">
        <f>RTD("tos.rtd", , "52LOW", $B209)*1</f>
        <v>59.93</v>
      </c>
      <c r="L209" s="5">
        <v>4.7500000000000001E-2</v>
      </c>
      <c r="M209" s="5">
        <f t="shared" si="26"/>
        <v>-0.20631578947368423</v>
      </c>
      <c r="N209" s="1">
        <f t="shared" si="27"/>
        <v>0.13337931034482753</v>
      </c>
      <c r="O209" s="1">
        <f t="shared" si="28"/>
        <v>-0.17337931034482756</v>
      </c>
      <c r="P209" s="1">
        <f t="shared" si="29"/>
        <v>0.86222397476340695</v>
      </c>
      <c r="Q209" s="6">
        <v>5.71</v>
      </c>
      <c r="R209" s="7">
        <v>2.5499999999999998</v>
      </c>
      <c r="S209" s="2" t="s">
        <v>289</v>
      </c>
      <c r="T209" s="1" t="str">
        <f>+VLOOKUP(Táblázat3[[#This Row],[Symbol]],'[1]Table 1'!$B:$I,8,FALSE)</f>
        <v>Large Cap</v>
      </c>
      <c r="U209" s="61">
        <f>+VLOOKUP(Táblázat3[[#This Row],[Symbol]],'[1]Table 1'!$B:$F,5,FALSE)</f>
        <v>0.54400000000000004</v>
      </c>
    </row>
    <row r="210" spans="1:21" x14ac:dyDescent="0.25">
      <c r="A210" s="8" t="s">
        <v>34</v>
      </c>
      <c r="B210" s="8" t="s">
        <v>27</v>
      </c>
      <c r="C210" s="9">
        <f>RTD("tos.rtd", , "LAST", B210)*1</f>
        <v>145.49</v>
      </c>
      <c r="D210" s="13">
        <f>+RTD("tos.rtd", , "PERCENT_CHANGE",Táblázat3[[#This Row],[Symbol]])*1</f>
        <v>1E-3</v>
      </c>
      <c r="E210" s="35">
        <f>SUBSTITUTE(SUBSTITUTE(RTD("tos.rtd", , "VOLUME", B210),",",""),".","")*1</f>
        <v>2836466</v>
      </c>
      <c r="F210" s="35">
        <f>SUBSTITUTE(SUBSTITUTE(RTD("tos.rtd", , "MARKET_CAP", B210),"M",""),",","")*1</f>
        <v>44646</v>
      </c>
      <c r="G210" s="13">
        <f>SUBSTITUTE(SUBSTITUTE(RTD("tos.rtd", , "YIELD", $B210),"M",""),",","")*1</f>
        <v>5.7700000000000001E-2</v>
      </c>
      <c r="H210" s="41">
        <v>13.16</v>
      </c>
      <c r="I210" s="36">
        <f t="shared" si="25"/>
        <v>11.055471124620061</v>
      </c>
      <c r="J210" s="36">
        <f>RTD("tos.rtd", , "52HIGH", B210)*1</f>
        <v>186.44</v>
      </c>
      <c r="K210" s="36">
        <f>RTD("tos.rtd", , "52LOW", $B210)*1</f>
        <v>142.4</v>
      </c>
      <c r="L210" s="40">
        <v>3.1E-2</v>
      </c>
      <c r="M210" s="13">
        <f t="shared" si="26"/>
        <v>0.8612903225806452</v>
      </c>
      <c r="N210" s="37">
        <f t="shared" si="27"/>
        <v>0.28146264348065153</v>
      </c>
      <c r="O210" s="37">
        <f t="shared" si="28"/>
        <v>-2.1238573097807412E-2</v>
      </c>
      <c r="P210" s="37">
        <f t="shared" si="29"/>
        <v>0.63790068389057752</v>
      </c>
      <c r="Q210" s="48">
        <f>+_xll.ScrapeHTMLData("https://www.gurufocus.com/term/debt2ebitda/"&amp;B210&amp;"/Debt-to-EBITDA/","//p[2]/strong[12]")*1</f>
        <v>5.64</v>
      </c>
      <c r="R210" s="45">
        <f>+_xll.ScrapeHTMLData("https://www.gurufocus.com/term/interest_coverage/"&amp;B210&amp;"/Interest-Coverage/","//div[1]/div/p[1]/strong[7]")*1</f>
        <v>3.49</v>
      </c>
      <c r="S210" s="34" t="s">
        <v>275</v>
      </c>
      <c r="T210" s="1" t="str">
        <f>+VLOOKUP(Táblázat3[[#This Row],[Symbol]],'[1]Table 1'!$B:$I,8,FALSE)</f>
        <v>Large Cap</v>
      </c>
      <c r="U210" s="61">
        <f>+VLOOKUP(Táblázat3[[#This Row],[Symbol]],'[1]Table 1'!$B:$F,5,FALSE)</f>
        <v>-0.1313</v>
      </c>
    </row>
    <row r="211" spans="1:21" x14ac:dyDescent="0.25">
      <c r="A211" s="39" t="s">
        <v>37</v>
      </c>
      <c r="B211" s="14" t="s">
        <v>93</v>
      </c>
      <c r="C211" s="38">
        <f>RTD("tos.rtd", , "LAST", B211)*1</f>
        <v>8.8635999999999999</v>
      </c>
      <c r="D211" s="17">
        <f>+RTD("tos.rtd", , "PERCENT_CHANGE",Táblázat3[[#This Row],[Symbol]])*1</f>
        <v>-1.5100000000000001E-2</v>
      </c>
      <c r="E211" s="3">
        <f>SUBSTITUTE(SUBSTITUTE(RTD("tos.rtd", , "VOLUME", B211),",",""),".","")*1</f>
        <v>16824</v>
      </c>
      <c r="F211" s="3">
        <f>SUBSTITUTE(SUBSTITUTE(RTD("tos.rtd", , "MARKET_CAP", $B211),"M",""),",","")*1</f>
        <v>17</v>
      </c>
      <c r="G211" s="5" t="e">
        <f>SUBSTITUTE(SUBSTITUTE(RTD("tos.rtd", , "YIELD", $B211),"M",""),",","")*1</f>
        <v>#VALUE!</v>
      </c>
      <c r="H211">
        <v>0.56999999999999995</v>
      </c>
      <c r="I211" s="6">
        <f t="shared" si="25"/>
        <v>15.550175438596492</v>
      </c>
      <c r="J211" s="6">
        <f>RTD("tos.rtd", , "52HIGH", $B211)*1</f>
        <v>11.2</v>
      </c>
      <c r="K211" s="6">
        <f>RTD("tos.rtd", , "52LOW", $B211)*1</f>
        <v>5.0999999999999996</v>
      </c>
      <c r="L211" s="5">
        <v>4.36E-2</v>
      </c>
      <c r="M211" s="5" t="str">
        <f t="shared" si="26"/>
        <v/>
      </c>
      <c r="N211" s="1">
        <f t="shared" si="27"/>
        <v>0.26359492756893355</v>
      </c>
      <c r="O211" s="1">
        <f t="shared" si="28"/>
        <v>-0.42461302405343204</v>
      </c>
      <c r="P211" s="1" t="str">
        <f t="shared" si="29"/>
        <v/>
      </c>
      <c r="Q211" s="6">
        <v>6.08</v>
      </c>
      <c r="R211" s="7">
        <v>2.85</v>
      </c>
      <c r="S211" s="2" t="s">
        <v>271</v>
      </c>
      <c r="T211" s="1" t="e">
        <f>+VLOOKUP(Táblázat3[[#This Row],[Symbol]],'[1]Table 1'!$B:$I,8,FALSE)</f>
        <v>#N/A</v>
      </c>
      <c r="U211" s="61" t="e">
        <f>+VLOOKUP(Táblázat3[[#This Row],[Symbol]],'[1]Table 1'!$B:$F,5,FALSE)</f>
        <v>#N/A</v>
      </c>
    </row>
    <row r="212" spans="1:21" x14ac:dyDescent="0.25">
      <c r="A212" t="s">
        <v>37</v>
      </c>
      <c r="B212" t="s">
        <v>99</v>
      </c>
      <c r="C212" s="4">
        <f>RTD("tos.rtd", , "LAST", B212)*1</f>
        <v>4.2300000000000004</v>
      </c>
      <c r="D212" s="5">
        <f>+RTD("tos.rtd", , "PERCENT_CHANGE",Táblázat3[[#This Row],[Symbol]])*1</f>
        <v>-9.4000000000000004E-3</v>
      </c>
      <c r="E212" s="3">
        <f>SUBSTITUTE(SUBSTITUTE(RTD("tos.rtd", , "VOLUME", B212),",",""),".","")*1</f>
        <v>43315</v>
      </c>
      <c r="F212" s="3">
        <f>SUBSTITUTE(SUBSTITUTE(RTD("tos.rtd", , "MARKET_CAP", B212),"M",""),",","")*1</f>
        <v>33</v>
      </c>
      <c r="G212" s="5">
        <f>SUBSTITUTE(SUBSTITUTE(RTD("tos.rtd", , "YIELD", $B212),"M",""),",","")*1</f>
        <v>6.1499999999999999E-2</v>
      </c>
      <c r="H212">
        <v>0.25</v>
      </c>
      <c r="I212" s="6">
        <f t="shared" si="25"/>
        <v>16.920000000000002</v>
      </c>
      <c r="J212" s="6">
        <f>RTD("tos.rtd", , "52HIGH", B212)*1</f>
        <v>4.9541000000000004</v>
      </c>
      <c r="K212" s="6">
        <f>RTD("tos.rtd", , "52LOW", $B212)*1</f>
        <v>3.65</v>
      </c>
      <c r="L212" s="5">
        <v>5.6899999999999999E-2</v>
      </c>
      <c r="M212" s="5">
        <f t="shared" si="26"/>
        <v>8.0843585237258431E-2</v>
      </c>
      <c r="N212" s="1">
        <f t="shared" si="27"/>
        <v>0.1711820330969267</v>
      </c>
      <c r="O212" s="1">
        <f t="shared" si="28"/>
        <v>-0.1371158392434989</v>
      </c>
      <c r="P212" s="1">
        <f t="shared" si="29"/>
        <v>1.0405800000000001</v>
      </c>
      <c r="Q212" s="6">
        <v>6.39</v>
      </c>
      <c r="R212" s="7">
        <v>1.18</v>
      </c>
      <c r="T212" s="1" t="str">
        <f>+VLOOKUP(Táblázat3[[#This Row],[Symbol]],'[1]Table 1'!$B:$I,8,FALSE)</f>
        <v>Micro Cap</v>
      </c>
      <c r="U212" s="61" t="str">
        <f>+VLOOKUP(Táblázat3[[#This Row],[Symbol]],'[1]Table 1'!$B:$F,5,FALSE)</f>
        <v>NA</v>
      </c>
    </row>
    <row r="213" spans="1:21" x14ac:dyDescent="0.25">
      <c r="A213" t="s">
        <v>37</v>
      </c>
      <c r="B213" t="s">
        <v>101</v>
      </c>
      <c r="C213" s="4">
        <f>RTD("tos.rtd", , "LAST", B213)*1</f>
        <v>8.0000000000000002E-3</v>
      </c>
      <c r="D213" s="5">
        <f>+RTD("tos.rtd", , "PERCENT_CHANGE",Táblázat3[[#This Row],[Symbol]])*1</f>
        <v>0</v>
      </c>
      <c r="E213" s="3">
        <f>SUBSTITUTE(SUBSTITUTE(RTD("tos.rtd", , "VOLUME", B213),",",""),".","")*1</f>
        <v>0</v>
      </c>
      <c r="F213" s="3">
        <f>SUBSTITUTE(SUBSTITUTE(RTD("tos.rtd", , "MARKET_CAP", B213),"M",""),",","")*1</f>
        <v>5.8</v>
      </c>
      <c r="G213" s="5" t="e">
        <f>SUBSTITUTE(SUBSTITUTE(RTD("tos.rtd", , "YIELD", $B213),"M",""),",","")*1</f>
        <v>#VALUE!</v>
      </c>
      <c r="I213" s="6" t="str">
        <f t="shared" ref="I213:I227" si="30">+IF(ISERROR(C213/H213)=TRUE,"",C213/H213)</f>
        <v/>
      </c>
      <c r="J213" s="6">
        <f>RTD("tos.rtd", , "52HIGH", B213)*1</f>
        <v>0.8</v>
      </c>
      <c r="K213" s="6">
        <f>RTD("tos.rtd", , "52LOW", $B213)*1</f>
        <v>8.0000000000000002E-3</v>
      </c>
      <c r="M213" s="5" t="str">
        <f t="shared" ref="M213:M227" si="31">+IF(ISERROR(G213/L213-1)=TRUE,"",G213/L213-1)</f>
        <v/>
      </c>
      <c r="N213" s="1">
        <f t="shared" ref="N213:N227" si="32">+J213/C213-1</f>
        <v>99</v>
      </c>
      <c r="O213" s="1">
        <f t="shared" ref="O213:O227" si="33">+K213/C213-1</f>
        <v>0</v>
      </c>
      <c r="P213" s="1" t="str">
        <f t="shared" ref="P213:P227" si="34">+IF(ISERROR(G213*C213/H213)=TRUE,"",G213*C213/H213)</f>
        <v/>
      </c>
      <c r="Q213" s="6">
        <v>-1.75</v>
      </c>
      <c r="T213" s="1" t="e">
        <f>+VLOOKUP(Táblázat3[[#This Row],[Symbol]],'[1]Table 1'!$B:$I,8,FALSE)</f>
        <v>#N/A</v>
      </c>
      <c r="U213" s="61" t="e">
        <f>+VLOOKUP(Táblázat3[[#This Row],[Symbol]],'[1]Table 1'!$B:$F,5,FALSE)</f>
        <v>#N/A</v>
      </c>
    </row>
    <row r="214" spans="1:21" x14ac:dyDescent="0.25">
      <c r="A214" t="s">
        <v>37</v>
      </c>
      <c r="B214" t="s">
        <v>116</v>
      </c>
      <c r="C214" s="4">
        <f>RTD("tos.rtd", , "LAST", B214)*1</f>
        <v>6.62</v>
      </c>
      <c r="D214" s="5">
        <f>+RTD("tos.rtd", , "PERCENT_CHANGE",Táblázat3[[#This Row],[Symbol]])*1</f>
        <v>9.1000000000000004E-3</v>
      </c>
      <c r="E214" s="3">
        <f>SUBSTITUTE(SUBSTITUTE(RTD("tos.rtd", , "VOLUME", B214),",",""),".","")*1</f>
        <v>264954</v>
      </c>
      <c r="F214" s="3">
        <f>SUBSTITUTE(SUBSTITUTE(RTD("tos.rtd", , "MARKET_CAP", B214),"M",""),",","")*1</f>
        <v>239</v>
      </c>
      <c r="G214" s="5">
        <f>SUBSTITUTE(SUBSTITUTE(RTD("tos.rtd", , "YIELD", $B214),"M",""),",","")*1</f>
        <v>3.0200000000000001E-2</v>
      </c>
      <c r="H214">
        <v>-0.15</v>
      </c>
      <c r="I214" s="6">
        <f t="shared" si="30"/>
        <v>-44.133333333333333</v>
      </c>
      <c r="J214" s="6">
        <f>RTD("tos.rtd", , "52HIGH", B214)*1</f>
        <v>7.22</v>
      </c>
      <c r="K214" s="6">
        <f>RTD("tos.rtd", , "52LOW", $B214)*1</f>
        <v>4.45</v>
      </c>
      <c r="M214" s="5" t="str">
        <f t="shared" si="31"/>
        <v/>
      </c>
      <c r="N214" s="1">
        <f t="shared" si="32"/>
        <v>9.0634441087613205E-2</v>
      </c>
      <c r="O214" s="1">
        <f t="shared" si="33"/>
        <v>-0.32779456193353473</v>
      </c>
      <c r="P214" s="1">
        <f t="shared" si="34"/>
        <v>-1.3328266666666668</v>
      </c>
      <c r="Q214" s="6">
        <v>9.39</v>
      </c>
      <c r="R214" s="7">
        <v>0.79</v>
      </c>
      <c r="T214" s="1" t="str">
        <f>+VLOOKUP(Táblázat3[[#This Row],[Symbol]],'[1]Table 1'!$B:$I,8,FALSE)</f>
        <v>Micro Cap</v>
      </c>
      <c r="U214" s="61">
        <f>+VLOOKUP(Táblázat3[[#This Row],[Symbol]],'[1]Table 1'!$B:$F,5,FALSE)</f>
        <v>-0.41799999999999998</v>
      </c>
    </row>
    <row r="215" spans="1:21" x14ac:dyDescent="0.25">
      <c r="A215" t="s">
        <v>37</v>
      </c>
      <c r="B215" t="s">
        <v>70</v>
      </c>
      <c r="C215" s="4">
        <f>RTD("tos.rtd", , "LAST", B215)*1</f>
        <v>12.8</v>
      </c>
      <c r="D215" s="5">
        <f>+RTD("tos.rtd", , "PERCENT_CHANGE",Táblázat3[[#This Row],[Symbol]])*1</f>
        <v>7.1000000000000004E-3</v>
      </c>
      <c r="E215" s="3">
        <f>SUBSTITUTE(SUBSTITUTE(RTD("tos.rtd", , "VOLUME", B215),",",""),".","")*1</f>
        <v>250601</v>
      </c>
      <c r="F215" s="3">
        <f>SUBSTITUTE(SUBSTITUTE(RTD("tos.rtd", , "MARKET_CAP", B215),"M",""),",","")*1</f>
        <v>268</v>
      </c>
      <c r="G215" s="5">
        <f>SUBSTITUTE(SUBSTITUTE(RTD("tos.rtd", , "YIELD", $B215),"M",""),",","")*1</f>
        <v>4.1799999999999997E-2</v>
      </c>
      <c r="H215">
        <v>0.93</v>
      </c>
      <c r="I215" s="6">
        <f t="shared" si="30"/>
        <v>13.763440860215054</v>
      </c>
      <c r="J215" s="6">
        <f>RTD("tos.rtd", , "52HIGH", B215)*1</f>
        <v>13.31</v>
      </c>
      <c r="K215" s="6">
        <f>RTD("tos.rtd", , "52LOW", $B215)*1</f>
        <v>11.12</v>
      </c>
      <c r="M215" s="5" t="str">
        <f t="shared" si="31"/>
        <v/>
      </c>
      <c r="N215" s="1">
        <f t="shared" si="32"/>
        <v>3.9843749999999956E-2</v>
      </c>
      <c r="O215" s="1">
        <f t="shared" si="33"/>
        <v>-0.13125000000000009</v>
      </c>
      <c r="P215" s="1">
        <f t="shared" si="34"/>
        <v>0.57531182795698921</v>
      </c>
      <c r="Q215" s="6">
        <v>13.16</v>
      </c>
      <c r="R215" s="7">
        <v>1.1599999999999999</v>
      </c>
      <c r="T215" s="1" t="str">
        <f>+VLOOKUP(Táblázat3[[#This Row],[Symbol]],'[1]Table 1'!$B:$I,8,FALSE)</f>
        <v>Micro Cap</v>
      </c>
      <c r="U215" s="61">
        <f>+VLOOKUP(Táblázat3[[#This Row],[Symbol]],'[1]Table 1'!$B:$F,5,FALSE)</f>
        <v>4.1099999999999998E-2</v>
      </c>
    </row>
    <row r="216" spans="1:21" x14ac:dyDescent="0.25">
      <c r="A216" t="s">
        <v>37</v>
      </c>
      <c r="B216" t="s">
        <v>132</v>
      </c>
      <c r="C216" s="4">
        <f>RTD("tos.rtd", , "LAST", B216)*1</f>
        <v>19.55</v>
      </c>
      <c r="D216" s="5">
        <f>+RTD("tos.rtd", , "PERCENT_CHANGE",Táblázat3[[#This Row],[Symbol]])*1</f>
        <v>-2.0500000000000001E-2</v>
      </c>
      <c r="E216" s="3">
        <f>SUBSTITUTE(SUBSTITUTE(RTD("tos.rtd", , "VOLUME", B216),",",""),".","")*1</f>
        <v>943309</v>
      </c>
      <c r="F216" s="3">
        <f>SUBSTITUTE(SUBSTITUTE(RTD("tos.rtd", , "MARKET_CAP", B216),"M",""),",","")*1</f>
        <v>435</v>
      </c>
      <c r="G216" s="5">
        <f>SUBSTITUTE(SUBSTITUTE(RTD("tos.rtd", , "YIELD", $B216),"M",""),",","")*1</f>
        <v>7.1599999999999997E-2</v>
      </c>
      <c r="H216">
        <v>3.44</v>
      </c>
      <c r="I216" s="6">
        <f t="shared" si="30"/>
        <v>5.683139534883721</v>
      </c>
      <c r="J216" s="6">
        <f>RTD("tos.rtd", , "52HIGH", B216)*1</f>
        <v>22.2</v>
      </c>
      <c r="K216" s="6">
        <f>RTD("tos.rtd", , "52LOW", $B216)*1</f>
        <v>17.21</v>
      </c>
      <c r="L216" s="5">
        <v>7.1400000000000005E-2</v>
      </c>
      <c r="M216" s="5">
        <f t="shared" si="31"/>
        <v>2.8011204481792618E-3</v>
      </c>
      <c r="N216" s="1">
        <f t="shared" si="32"/>
        <v>0.13554987212276215</v>
      </c>
      <c r="O216" s="1">
        <f t="shared" si="33"/>
        <v>-0.119693094629156</v>
      </c>
      <c r="P216" s="1">
        <f t="shared" si="34"/>
        <v>0.40691279069767444</v>
      </c>
      <c r="Q216" s="6">
        <v>1.36</v>
      </c>
      <c r="R216" s="7">
        <v>2.54</v>
      </c>
      <c r="T216" s="1" t="str">
        <f>+VLOOKUP(Táblázat3[[#This Row],[Symbol]],'[1]Table 1'!$B:$I,8,FALSE)</f>
        <v>Small Cap</v>
      </c>
      <c r="U216" s="61" t="str">
        <f>+VLOOKUP(Táblázat3[[#This Row],[Symbol]],'[1]Table 1'!$B:$F,5,FALSE)</f>
        <v>NA</v>
      </c>
    </row>
    <row r="217" spans="1:21" x14ac:dyDescent="0.25">
      <c r="A217" t="s">
        <v>37</v>
      </c>
      <c r="B217" t="s">
        <v>135</v>
      </c>
      <c r="C217" s="4">
        <f>RTD("tos.rtd", , "LAST", B217)*1</f>
        <v>11.49</v>
      </c>
      <c r="D217" s="5">
        <f>+RTD("tos.rtd", , "PERCENT_CHANGE",Táblázat3[[#This Row],[Symbol]])*1</f>
        <v>-3.5000000000000001E-3</v>
      </c>
      <c r="E217" s="3">
        <f>SUBSTITUTE(SUBSTITUTE(RTD("tos.rtd", , "VOLUME", B217),",",""),".","")*1</f>
        <v>425198</v>
      </c>
      <c r="F217" s="3">
        <f>SUBSTITUTE(SUBSTITUTE(RTD("tos.rtd", , "MARKET_CAP", B217),"M",""),",","")*1</f>
        <v>563</v>
      </c>
      <c r="G217" s="5">
        <f>SUBSTITUTE(SUBSTITUTE(RTD("tos.rtd", , "YIELD", $B217),"M",""),",","")*1</f>
        <v>4.7E-2</v>
      </c>
      <c r="H217">
        <v>-3.14</v>
      </c>
      <c r="I217" s="6">
        <f t="shared" si="30"/>
        <v>-3.6592356687898087</v>
      </c>
      <c r="J217" s="6">
        <f>RTD("tos.rtd", , "52HIGH", B217)*1</f>
        <v>12.54</v>
      </c>
      <c r="K217" s="6">
        <f>RTD("tos.rtd", , "52LOW", $B217)*1</f>
        <v>6.71</v>
      </c>
      <c r="L217" s="5">
        <v>4.4900000000000002E-2</v>
      </c>
      <c r="M217" s="5">
        <f t="shared" si="31"/>
        <v>4.6770601336302953E-2</v>
      </c>
      <c r="N217" s="1">
        <f t="shared" si="32"/>
        <v>9.1383812010443766E-2</v>
      </c>
      <c r="O217" s="1">
        <f t="shared" si="33"/>
        <v>-0.4160139251523064</v>
      </c>
      <c r="P217" s="1">
        <f t="shared" si="34"/>
        <v>-0.17198407643312102</v>
      </c>
      <c r="Q217" s="6">
        <v>-6</v>
      </c>
      <c r="R217" s="7">
        <v>0.42</v>
      </c>
      <c r="S217" s="2" t="s">
        <v>290</v>
      </c>
      <c r="T217" s="1" t="str">
        <f>+VLOOKUP(Táblázat3[[#This Row],[Symbol]],'[1]Table 1'!$B:$I,8,FALSE)</f>
        <v>Small Cap</v>
      </c>
      <c r="U217" s="61">
        <f>+VLOOKUP(Táblázat3[[#This Row],[Symbol]],'[1]Table 1'!$B:$F,5,FALSE)</f>
        <v>-5.9400000000000001E-2</v>
      </c>
    </row>
    <row r="218" spans="1:21" x14ac:dyDescent="0.25">
      <c r="A218" t="s">
        <v>37</v>
      </c>
      <c r="B218" t="s">
        <v>137</v>
      </c>
      <c r="C218" s="4">
        <f>RTD("tos.rtd", , "LAST", B218)*1</f>
        <v>44.38</v>
      </c>
      <c r="D218" s="5">
        <f>+RTD("tos.rtd", , "PERCENT_CHANGE",Táblázat3[[#This Row],[Symbol]])*1</f>
        <v>1.46E-2</v>
      </c>
      <c r="E218" s="3">
        <f>SUBSTITUTE(SUBSTITUTE(RTD("tos.rtd", , "VOLUME", B218),",",""),".","")*1</f>
        <v>215771</v>
      </c>
      <c r="F218" s="3">
        <f>SUBSTITUTE(SUBSTITUTE(RTD("tos.rtd", , "MARKET_CAP", B218),"M",""),",","")*1</f>
        <v>601</v>
      </c>
      <c r="G218" s="5">
        <f>SUBSTITUTE(SUBSTITUTE(RTD("tos.rtd", , "YIELD", $B218),"M",""),",","")*1</f>
        <v>6.7599999999999993E-2</v>
      </c>
      <c r="H218">
        <v>5.46</v>
      </c>
      <c r="I218" s="6">
        <f t="shared" si="30"/>
        <v>8.1282051282051295</v>
      </c>
      <c r="J218" s="6">
        <f>RTD("tos.rtd", , "52HIGH", B218)*1</f>
        <v>49.75</v>
      </c>
      <c r="K218" s="6">
        <f>RTD("tos.rtd", , "52LOW", $B218)*1</f>
        <v>32.520000000000003</v>
      </c>
      <c r="L218" s="5">
        <v>7.8700000000000006E-2</v>
      </c>
      <c r="M218" s="5">
        <f t="shared" si="31"/>
        <v>-0.14104193138500654</v>
      </c>
      <c r="N218" s="1">
        <f t="shared" si="32"/>
        <v>0.12100045065344744</v>
      </c>
      <c r="O218" s="1">
        <f t="shared" si="33"/>
        <v>-0.26723749436683186</v>
      </c>
      <c r="P218" s="1">
        <f t="shared" si="34"/>
        <v>0.54946666666666666</v>
      </c>
      <c r="Q218" s="6">
        <v>1.44</v>
      </c>
      <c r="R218" s="7">
        <v>5.18</v>
      </c>
      <c r="T218" s="1" t="str">
        <f>+VLOOKUP(Táblázat3[[#This Row],[Symbol]],'[1]Table 1'!$B:$I,8,FALSE)</f>
        <v>Small Cap</v>
      </c>
      <c r="U218" s="61" t="str">
        <f>+VLOOKUP(Táblázat3[[#This Row],[Symbol]],'[1]Table 1'!$B:$F,5,FALSE)</f>
        <v>NA</v>
      </c>
    </row>
    <row r="219" spans="1:21" x14ac:dyDescent="0.25">
      <c r="A219" t="s">
        <v>37</v>
      </c>
      <c r="B219" t="s">
        <v>157</v>
      </c>
      <c r="C219" s="4">
        <f>RTD("tos.rtd", , "LAST", B219)*1</f>
        <v>39.75</v>
      </c>
      <c r="D219" s="5">
        <f>+RTD("tos.rtd", , "PERCENT_CHANGE",Táblázat3[[#This Row],[Symbol]])*1</f>
        <v>1.9199999999999998E-2</v>
      </c>
      <c r="E219" s="3">
        <f>SUBSTITUTE(SUBSTITUTE(RTD("tos.rtd", , "VOLUME", B219),",",""),".","")*1</f>
        <v>427879</v>
      </c>
      <c r="F219" s="3">
        <f>SUBSTITUTE(SUBSTITUTE(RTD("tos.rtd", , "MARKET_CAP", B219),"M",""),",","")*1</f>
        <v>1899</v>
      </c>
      <c r="G219" s="5">
        <f>SUBSTITUTE(SUBSTITUTE(RTD("tos.rtd", , "YIELD", $B219),"M",""),",","")*1</f>
        <v>1.5699999999999999E-2</v>
      </c>
      <c r="H219">
        <v>1.49</v>
      </c>
      <c r="I219" s="6">
        <f t="shared" si="30"/>
        <v>26.677852348993287</v>
      </c>
      <c r="J219" s="6">
        <f>RTD("tos.rtd", , "52HIGH", B219)*1</f>
        <v>43.01</v>
      </c>
      <c r="K219" s="6">
        <f>RTD("tos.rtd", , "52LOW", $B219)*1</f>
        <v>16.53</v>
      </c>
      <c r="M219" s="5" t="str">
        <f t="shared" si="31"/>
        <v/>
      </c>
      <c r="N219" s="1">
        <f t="shared" si="32"/>
        <v>8.2012578616352139E-2</v>
      </c>
      <c r="O219" s="1">
        <f t="shared" si="33"/>
        <v>-0.58415094339622642</v>
      </c>
      <c r="P219" s="1">
        <f t="shared" si="34"/>
        <v>0.41884228187919459</v>
      </c>
      <c r="Q219" s="6">
        <v>9.35</v>
      </c>
      <c r="R219" s="7">
        <v>2.04</v>
      </c>
      <c r="T219" s="1" t="str">
        <f>+VLOOKUP(Táblázat3[[#This Row],[Symbol]],'[1]Table 1'!$B:$I,8,FALSE)</f>
        <v>Small Cap</v>
      </c>
      <c r="U219" s="61">
        <f>+VLOOKUP(Táblázat3[[#This Row],[Symbol]],'[1]Table 1'!$B:$F,5,FALSE)</f>
        <v>0.39610000000000001</v>
      </c>
    </row>
    <row r="220" spans="1:21" x14ac:dyDescent="0.25">
      <c r="A220" t="s">
        <v>37</v>
      </c>
      <c r="B220" t="s">
        <v>159</v>
      </c>
      <c r="C220" s="4">
        <f>RTD("tos.rtd", , "LAST", B220)*1</f>
        <v>21.11</v>
      </c>
      <c r="D220" s="5">
        <f>+RTD("tos.rtd", , "PERCENT_CHANGE",Táblázat3[[#This Row],[Symbol]])*1</f>
        <v>0</v>
      </c>
      <c r="E220" s="3">
        <f>SUBSTITUTE(SUBSTITUTE(RTD("tos.rtd", , "VOLUME", B220),",",""),".","")*1</f>
        <v>0</v>
      </c>
      <c r="F220" s="3">
        <f>SUBSTITUTE(SUBSTITUTE(RTD("tos.rtd", , "MARKET_CAP", B220),"M",""),",","")*1</f>
        <v>929</v>
      </c>
      <c r="G220" s="5">
        <f>SUBSTITUTE(SUBSTITUTE(RTD("tos.rtd", , "YIELD", $B220),"M",""),",","")*1</f>
        <v>4.7399999999999998E-2</v>
      </c>
      <c r="H220">
        <v>3.98</v>
      </c>
      <c r="I220" s="6">
        <f t="shared" si="30"/>
        <v>5.3040201005025125</v>
      </c>
      <c r="J220" s="6">
        <f>RTD("tos.rtd", , "52HIGH", B220)*1</f>
        <v>23.34</v>
      </c>
      <c r="K220" s="6">
        <f>RTD("tos.rtd", , "52LOW", $B220)*1</f>
        <v>20.12</v>
      </c>
      <c r="L220" s="5">
        <v>4.7600000000000003E-2</v>
      </c>
      <c r="M220" s="5">
        <f t="shared" si="31"/>
        <v>-4.2016806722690037E-3</v>
      </c>
      <c r="N220" s="1">
        <f t="shared" si="32"/>
        <v>0.10563713879677872</v>
      </c>
      <c r="O220" s="1">
        <f t="shared" si="33"/>
        <v>-4.689720511605866E-2</v>
      </c>
      <c r="P220" s="1">
        <f t="shared" si="34"/>
        <v>0.25141055276381907</v>
      </c>
      <c r="Q220" s="6">
        <v>5.7</v>
      </c>
      <c r="R220" s="7">
        <v>2.91</v>
      </c>
      <c r="T220" s="1" t="str">
        <f>+VLOOKUP(Táblázat3[[#This Row],[Symbol]],'[1]Table 1'!$B:$I,8,FALSE)</f>
        <v>Small Cap</v>
      </c>
      <c r="U220" s="61" t="str">
        <f>+VLOOKUP(Táblázat3[[#This Row],[Symbol]],'[1]Table 1'!$B:$F,5,FALSE)</f>
        <v>NA</v>
      </c>
    </row>
    <row r="221" spans="1:21" x14ac:dyDescent="0.25">
      <c r="A221" t="s">
        <v>37</v>
      </c>
      <c r="B221" t="s">
        <v>188</v>
      </c>
      <c r="C221" s="4">
        <f>RTD("tos.rtd", , "LAST", B221)*1</f>
        <v>32.659999999999997</v>
      </c>
      <c r="D221" s="5">
        <f>+RTD("tos.rtd", , "PERCENT_CHANGE",Táblázat3[[#This Row],[Symbol]])*1</f>
        <v>2.5000000000000001E-3</v>
      </c>
      <c r="E221" s="3">
        <f>SUBSTITUTE(SUBSTITUTE(RTD("tos.rtd", , "VOLUME", B221),",",""),".","")*1</f>
        <v>1217542</v>
      </c>
      <c r="F221" s="3">
        <f>SUBSTITUTE(SUBSTITUTE(RTD("tos.rtd", , "MARKET_CAP", B221),"M",""),",","")*1</f>
        <v>1938</v>
      </c>
      <c r="G221" s="5">
        <f>SUBSTITUTE(SUBSTITUTE(RTD("tos.rtd", , "YIELD", $B221),"M",""),",","")*1</f>
        <v>4.0399999999999998E-2</v>
      </c>
      <c r="H221">
        <v>2.78</v>
      </c>
      <c r="I221" s="6">
        <f t="shared" si="30"/>
        <v>11.74820143884892</v>
      </c>
      <c r="J221" s="6">
        <f>RTD("tos.rtd", , "52HIGH", B221)*1</f>
        <v>35.76</v>
      </c>
      <c r="K221" s="6">
        <f>RTD("tos.rtd", , "52LOW", $B221)*1</f>
        <v>25.11</v>
      </c>
      <c r="L221" s="5">
        <v>3.9399999999999998E-2</v>
      </c>
      <c r="M221" s="5">
        <f t="shared" si="31"/>
        <v>2.5380710659898442E-2</v>
      </c>
      <c r="N221" s="1">
        <f t="shared" si="32"/>
        <v>9.4917330067360695E-2</v>
      </c>
      <c r="O221" s="1">
        <f t="shared" si="33"/>
        <v>-0.23116962645437833</v>
      </c>
      <c r="P221" s="1">
        <f t="shared" si="34"/>
        <v>0.47462733812949637</v>
      </c>
      <c r="Q221" s="6">
        <v>6.47</v>
      </c>
      <c r="R221" s="7">
        <v>2.2400000000000002</v>
      </c>
      <c r="T221" s="1" t="str">
        <f>+VLOOKUP(Táblázat3[[#This Row],[Symbol]],'[1]Table 1'!$B:$I,8,FALSE)</f>
        <v>Small Cap</v>
      </c>
      <c r="U221" s="61">
        <f>+VLOOKUP(Táblázat3[[#This Row],[Symbol]],'[1]Table 1'!$B:$F,5,FALSE)</f>
        <v>0.36680000000000001</v>
      </c>
    </row>
    <row r="222" spans="1:21" x14ac:dyDescent="0.25">
      <c r="A222" t="s">
        <v>37</v>
      </c>
      <c r="B222" t="s">
        <v>191</v>
      </c>
      <c r="C222" s="4">
        <f>RTD("tos.rtd", , "LAST", B222)*1</f>
        <v>8.25</v>
      </c>
      <c r="D222" s="5">
        <f>+RTD("tos.rtd", , "PERCENT_CHANGE",Táblázat3[[#This Row],[Symbol]])*1</f>
        <v>0</v>
      </c>
      <c r="E222" s="3">
        <f>SUBSTITUTE(SUBSTITUTE(RTD("tos.rtd", , "VOLUME", B222),",",""),".","")*1</f>
        <v>40143534</v>
      </c>
      <c r="F222" s="3">
        <f>SUBSTITUTE(SUBSTITUTE(RTD("tos.rtd", , "MARKET_CAP", B222),"M",""),",","")*1</f>
        <v>1595</v>
      </c>
      <c r="G222" s="5">
        <f>SUBSTITUTE(SUBSTITUTE(RTD("tos.rtd", , "YIELD", $B222),"M",""),",","")*1</f>
        <v>0.1067</v>
      </c>
      <c r="H222">
        <v>2.66</v>
      </c>
      <c r="I222" s="6">
        <f t="shared" si="30"/>
        <v>3.1015037593984962</v>
      </c>
      <c r="J222" s="6">
        <f>RTD("tos.rtd", , "52HIGH", B222)*1</f>
        <v>20.14</v>
      </c>
      <c r="K222" s="6">
        <f>RTD("tos.rtd", , "52LOW", $B222)*1</f>
        <v>5.24</v>
      </c>
      <c r="M222" s="5" t="str">
        <f t="shared" si="31"/>
        <v/>
      </c>
      <c r="N222" s="1">
        <f t="shared" si="32"/>
        <v>1.4412121212121214</v>
      </c>
      <c r="O222" s="1">
        <f t="shared" si="33"/>
        <v>-0.36484848484848487</v>
      </c>
      <c r="P222" s="1">
        <f t="shared" si="34"/>
        <v>0.33093045112781955</v>
      </c>
      <c r="Q222" s="6">
        <v>5.1100000000000003</v>
      </c>
      <c r="R222" s="7">
        <v>0.9</v>
      </c>
      <c r="T222" s="1" t="str">
        <f>+VLOOKUP(Táblázat3[[#This Row],[Symbol]],'[1]Table 1'!$B:$I,8,FALSE)</f>
        <v>Mid Cap</v>
      </c>
      <c r="U222" s="61" t="str">
        <f>+VLOOKUP(Táblázat3[[#This Row],[Symbol]],'[1]Table 1'!$B:$F,5,FALSE)</f>
        <v>NA</v>
      </c>
    </row>
    <row r="223" spans="1:21" x14ac:dyDescent="0.25">
      <c r="A223" t="s">
        <v>37</v>
      </c>
      <c r="B223" t="s">
        <v>193</v>
      </c>
      <c r="C223" s="4">
        <f>RTD("tos.rtd", , "LAST", B223)*1</f>
        <v>27.68</v>
      </c>
      <c r="D223" s="5">
        <f>+RTD("tos.rtd", , "PERCENT_CHANGE",Táblázat3[[#This Row],[Symbol]])*1</f>
        <v>9.1000000000000004E-3</v>
      </c>
      <c r="E223" s="3">
        <f>SUBSTITUTE(SUBSTITUTE(RTD("tos.rtd", , "VOLUME", B223),",",""),".","")*1</f>
        <v>1194671</v>
      </c>
      <c r="F223" s="3">
        <f>SUBSTITUTE(SUBSTITUTE(RTD("tos.rtd", , "MARKET_CAP", B223),"M",""),",","")*1</f>
        <v>1908</v>
      </c>
      <c r="G223" s="5">
        <f>SUBSTITUTE(SUBSTITUTE(RTD("tos.rtd", , "YIELD", $B223),"M",""),",","")*1</f>
        <v>4.41E-2</v>
      </c>
      <c r="H223">
        <v>1.46</v>
      </c>
      <c r="I223" s="6">
        <f t="shared" si="30"/>
        <v>18.958904109589042</v>
      </c>
      <c r="J223" s="6">
        <f>RTD("tos.rtd", , "52HIGH", B223)*1</f>
        <v>29.85</v>
      </c>
      <c r="K223" s="6">
        <f>RTD("tos.rtd", , "52LOW", $B223)*1</f>
        <v>24.97</v>
      </c>
      <c r="M223" s="5" t="str">
        <f t="shared" si="31"/>
        <v/>
      </c>
      <c r="N223" s="1">
        <f t="shared" si="32"/>
        <v>7.8395953757225412E-2</v>
      </c>
      <c r="O223" s="1">
        <f t="shared" si="33"/>
        <v>-9.790462427745672E-2</v>
      </c>
      <c r="P223" s="1">
        <f t="shared" si="34"/>
        <v>0.83608767123287675</v>
      </c>
      <c r="Q223" s="6">
        <v>5.01</v>
      </c>
      <c r="R223" s="7">
        <v>3.7</v>
      </c>
      <c r="T223" s="1" t="str">
        <f>+VLOOKUP(Táblázat3[[#This Row],[Symbol]],'[1]Table 1'!$B:$I,8,FALSE)</f>
        <v>Small Cap</v>
      </c>
      <c r="U223" s="61">
        <f>+VLOOKUP(Táblázat3[[#This Row],[Symbol]],'[1]Table 1'!$B:$F,5,FALSE)</f>
        <v>0.1323</v>
      </c>
    </row>
    <row r="224" spans="1:21" x14ac:dyDescent="0.25">
      <c r="A224" t="s">
        <v>37</v>
      </c>
      <c r="B224" t="s">
        <v>205</v>
      </c>
      <c r="C224" s="4">
        <f>RTD("tos.rtd", , "LAST", B224)*1</f>
        <v>43.99</v>
      </c>
      <c r="D224" s="5">
        <f>+RTD("tos.rtd", , "PERCENT_CHANGE",Táblázat3[[#This Row],[Symbol]])*1</f>
        <v>4.5999999999999999E-3</v>
      </c>
      <c r="E224" s="3">
        <f>SUBSTITUTE(SUBSTITUTE(RTD("tos.rtd", , "VOLUME", B224),",",""),".","")*1</f>
        <v>1032887</v>
      </c>
      <c r="F224" s="3">
        <f>SUBSTITUTE(SUBSTITUTE(RTD("tos.rtd", , "MARKET_CAP", B224),"M",""),",","")*1</f>
        <v>2957</v>
      </c>
      <c r="G224" s="5">
        <f>SUBSTITUTE(SUBSTITUTE(RTD("tos.rtd", , "YIELD", $B224),"M",""),",","")*1</f>
        <v>3.6400000000000002E-2</v>
      </c>
      <c r="H224">
        <v>2.39</v>
      </c>
      <c r="I224" s="6">
        <f t="shared" si="30"/>
        <v>18.405857740585773</v>
      </c>
      <c r="J224" s="6">
        <f>RTD("tos.rtd", , "52HIGH", B224)*1</f>
        <v>44.695</v>
      </c>
      <c r="K224" s="6">
        <f>RTD("tos.rtd", , "52LOW", $B224)*1</f>
        <v>28.072500000000002</v>
      </c>
      <c r="M224" s="5" t="str">
        <f t="shared" si="31"/>
        <v/>
      </c>
      <c r="N224" s="1">
        <f t="shared" si="32"/>
        <v>1.6026369629461135E-2</v>
      </c>
      <c r="O224" s="1">
        <f t="shared" si="33"/>
        <v>-0.36184360081836775</v>
      </c>
      <c r="P224" s="1">
        <f t="shared" si="34"/>
        <v>0.66997322175732221</v>
      </c>
      <c r="Q224" s="6">
        <v>4.5199999999999996</v>
      </c>
      <c r="R224" s="7">
        <v>3.17</v>
      </c>
      <c r="S224" s="2" t="s">
        <v>294</v>
      </c>
      <c r="T224" s="1" t="str">
        <f>+VLOOKUP(Táblázat3[[#This Row],[Symbol]],'[1]Table 1'!$B:$I,8,FALSE)</f>
        <v>Mid Cap</v>
      </c>
      <c r="U224" s="61">
        <f>+VLOOKUP(Táblázat3[[#This Row],[Symbol]],'[1]Table 1'!$B:$F,5,FALSE)</f>
        <v>-1.52E-2</v>
      </c>
    </row>
    <row r="225" spans="1:21" x14ac:dyDescent="0.25">
      <c r="A225" t="s">
        <v>37</v>
      </c>
      <c r="B225" t="s">
        <v>78</v>
      </c>
      <c r="C225" s="4">
        <f>RTD("tos.rtd", , "LAST", B225)*1</f>
        <v>52.8</v>
      </c>
      <c r="D225" s="5">
        <f>+RTD("tos.rtd", , "PERCENT_CHANGE",Táblázat3[[#This Row],[Symbol]])*1</f>
        <v>2.0999999999999999E-3</v>
      </c>
      <c r="E225" s="3">
        <f>SUBSTITUTE(SUBSTITUTE(RTD("tos.rtd", , "VOLUME", B225),",",""),".","")*1</f>
        <v>995653</v>
      </c>
      <c r="F225" s="3">
        <f>SUBSTITUTE(SUBSTITUTE(RTD("tos.rtd", , "MARKET_CAP", B225),"M",""),",","")*1</f>
        <v>3075</v>
      </c>
      <c r="G225" s="5">
        <f>SUBSTITUTE(SUBSTITUTE(RTD("tos.rtd", , "YIELD", $B225),"M",""),",","")*1</f>
        <v>3.3300000000000003E-2</v>
      </c>
      <c r="H225">
        <v>2.38</v>
      </c>
      <c r="I225" s="6">
        <f t="shared" si="30"/>
        <v>22.184873949579831</v>
      </c>
      <c r="J225" s="6">
        <f>RTD("tos.rtd", , "52HIGH", B225)*1</f>
        <v>55.13</v>
      </c>
      <c r="K225" s="6">
        <f>RTD("tos.rtd", , "52LOW", $B225)*1</f>
        <v>34.270000000000003</v>
      </c>
      <c r="L225" s="5">
        <v>2.9700000000000001E-2</v>
      </c>
      <c r="M225" s="5">
        <f t="shared" si="31"/>
        <v>0.12121212121212133</v>
      </c>
      <c r="N225" s="1">
        <f t="shared" si="32"/>
        <v>4.4128787878787934E-2</v>
      </c>
      <c r="O225" s="1">
        <f t="shared" si="33"/>
        <v>-0.35094696969696959</v>
      </c>
      <c r="P225" s="1">
        <f t="shared" si="34"/>
        <v>0.73875630252100843</v>
      </c>
      <c r="Q225" s="6">
        <v>6.56</v>
      </c>
      <c r="R225" s="7">
        <v>2.42</v>
      </c>
      <c r="T225" s="1" t="str">
        <f>+VLOOKUP(Táblázat3[[#This Row],[Symbol]],'[1]Table 1'!$B:$I,8,FALSE)</f>
        <v>Small Cap</v>
      </c>
      <c r="U225" s="61">
        <f>+VLOOKUP(Táblázat3[[#This Row],[Symbol]],'[1]Table 1'!$B:$F,5,FALSE)</f>
        <v>-2.0299999999999999E-2</v>
      </c>
    </row>
    <row r="226" spans="1:21" x14ac:dyDescent="0.25">
      <c r="A226" t="s">
        <v>37</v>
      </c>
      <c r="B226" t="s">
        <v>62</v>
      </c>
      <c r="C226" s="4">
        <f>RTD("tos.rtd", , "LAST", B226)*1</f>
        <v>16.440000000000001</v>
      </c>
      <c r="D226" s="5">
        <f>+RTD("tos.rtd", , "PERCENT_CHANGE",Táblázat3[[#This Row],[Symbol]])*1</f>
        <v>1.29E-2</v>
      </c>
      <c r="E226" s="3">
        <f>SUBSTITUTE(SUBSTITUTE(RTD("tos.rtd", , "VOLUME", B226),",",""),".","")*1</f>
        <v>3666300</v>
      </c>
      <c r="F226" s="3">
        <f>SUBSTITUTE(SUBSTITUTE(RTD("tos.rtd", , "MARKET_CAP", B226),"M",""),",","")*1</f>
        <v>1994</v>
      </c>
      <c r="G226" s="5">
        <f>SUBSTITUTE(SUBSTITUTE(RTD("tos.rtd", , "YIELD", $B226),"M",""),",","")*1</f>
        <v>0.1168</v>
      </c>
      <c r="H226">
        <v>2.36</v>
      </c>
      <c r="I226" s="6">
        <f t="shared" si="30"/>
        <v>6.9661016949152552</v>
      </c>
      <c r="J226" s="6">
        <f>RTD("tos.rtd", , "52HIGH", B226)*1</f>
        <v>24.03</v>
      </c>
      <c r="K226" s="6">
        <f>RTD("tos.rtd", , "52LOW", $B226)*1</f>
        <v>13.28</v>
      </c>
      <c r="L226" s="5">
        <v>6.83E-2</v>
      </c>
      <c r="M226" s="5">
        <f t="shared" si="31"/>
        <v>0.71010248901903372</v>
      </c>
      <c r="N226" s="1">
        <f t="shared" si="32"/>
        <v>0.46167883211678817</v>
      </c>
      <c r="O226" s="1">
        <f t="shared" si="33"/>
        <v>-0.19221411192214122</v>
      </c>
      <c r="P226" s="1">
        <f t="shared" si="34"/>
        <v>0.81364067796610184</v>
      </c>
      <c r="Q226" s="6">
        <v>6.13</v>
      </c>
      <c r="R226" s="7">
        <v>2.09</v>
      </c>
      <c r="S226" s="2" t="s">
        <v>295</v>
      </c>
      <c r="T226" s="1" t="str">
        <f>+VLOOKUP(Táblázat3[[#This Row],[Symbol]],'[1]Table 1'!$B:$I,8,FALSE)</f>
        <v>Mid Cap</v>
      </c>
      <c r="U226" s="61" t="str">
        <f>+VLOOKUP(Táblázat3[[#This Row],[Symbol]],'[1]Table 1'!$B:$F,5,FALSE)</f>
        <v>NA</v>
      </c>
    </row>
    <row r="227" spans="1:21" x14ac:dyDescent="0.25">
      <c r="A227" t="s">
        <v>37</v>
      </c>
      <c r="B227" t="s">
        <v>210</v>
      </c>
      <c r="C227" s="4">
        <f>RTD("tos.rtd", , "LAST", B227)*1</f>
        <v>17.440000000000001</v>
      </c>
      <c r="D227" s="5">
        <f>+RTD("tos.rtd", , "PERCENT_CHANGE",Táblázat3[[#This Row],[Symbol]])*1</f>
        <v>2.1100000000000001E-2</v>
      </c>
      <c r="E227" s="3">
        <f>SUBSTITUTE(SUBSTITUTE(RTD("tos.rtd", , "VOLUME", B227),",",""),".","")*1</f>
        <v>3124571</v>
      </c>
      <c r="F227" s="3">
        <f>SUBSTITUTE(SUBSTITUTE(RTD("tos.rtd", , "MARKET_CAP", B227),"M",""),",","")*1</f>
        <v>2077</v>
      </c>
      <c r="G227" s="5">
        <f>SUBSTITUTE(SUBSTITUTE(RTD("tos.rtd", , "YIELD", $B227),"M",""),",","")*1</f>
        <v>0.1009</v>
      </c>
      <c r="H227">
        <v>2.78</v>
      </c>
      <c r="I227" s="6">
        <f t="shared" si="30"/>
        <v>6.2733812949640297</v>
      </c>
      <c r="J227" s="6">
        <f>RTD("tos.rtd", , "52HIGH", B227)*1</f>
        <v>24.38</v>
      </c>
      <c r="K227" s="6">
        <f>RTD("tos.rtd", , "52LOW", $B227)*1</f>
        <v>14.68</v>
      </c>
      <c r="L227" s="5">
        <v>6.3399999999999998E-2</v>
      </c>
      <c r="M227" s="5">
        <f t="shared" si="31"/>
        <v>0.59148264984227139</v>
      </c>
      <c r="N227" s="1">
        <f t="shared" si="32"/>
        <v>0.39793577981651351</v>
      </c>
      <c r="O227" s="1">
        <f t="shared" si="33"/>
        <v>-0.15825688073394506</v>
      </c>
      <c r="P227" s="1">
        <f t="shared" si="34"/>
        <v>0.63298417266187057</v>
      </c>
      <c r="Q227" s="6">
        <v>4.29</v>
      </c>
      <c r="R227" s="7">
        <v>3.66</v>
      </c>
      <c r="S227" s="2" t="s">
        <v>273</v>
      </c>
      <c r="T227" s="1" t="str">
        <f>+VLOOKUP(Táblázat3[[#This Row],[Symbol]],'[1]Table 1'!$B:$I,8,FALSE)</f>
        <v>Mid Cap</v>
      </c>
      <c r="U227" s="61" t="str">
        <f>+VLOOKUP(Táblázat3[[#This Row],[Symbol]],'[1]Table 1'!$B:$F,5,FALSE)</f>
        <v>NA</v>
      </c>
    </row>
    <row r="228" spans="1:21" x14ac:dyDescent="0.25">
      <c r="A228" t="s">
        <v>37</v>
      </c>
      <c r="B228" t="s">
        <v>219</v>
      </c>
      <c r="C228" s="4">
        <f>RTD("tos.rtd", , "LAST", B228)*1</f>
        <v>26.76</v>
      </c>
      <c r="D228" s="5">
        <f>+RTD("tos.rtd", , "PERCENT_CHANGE",Táblázat3[[#This Row],[Symbol]])*1</f>
        <v>2.2200000000000001E-2</v>
      </c>
      <c r="E228" s="3">
        <f>SUBSTITUTE(SUBSTITUTE(RTD("tos.rtd", , "VOLUME", B228),",",""),".","")*1</f>
        <v>1600295</v>
      </c>
      <c r="F228" s="3">
        <f>SUBSTITUTE(SUBSTITUTE(RTD("tos.rtd", , "MARKET_CAP", B228),"M",""),",","")*1</f>
        <v>3841</v>
      </c>
      <c r="G228" s="5">
        <f>SUBSTITUTE(SUBSTITUTE(RTD("tos.rtd", , "YIELD", $B228),"M",""),",","")*1</f>
        <v>5.3800000000000001E-2</v>
      </c>
      <c r="H228">
        <v>2.48</v>
      </c>
      <c r="I228" s="6">
        <f t="shared" ref="I228:I247" si="35">+IF(ISERROR(C228/H228)=TRUE,"",C228/H228)</f>
        <v>10.790322580645162</v>
      </c>
      <c r="J228" s="6">
        <f>RTD("tos.rtd", , "52HIGH", B228)*1</f>
        <v>28.414999999999999</v>
      </c>
      <c r="K228" s="6">
        <f>RTD("tos.rtd", , "52LOW", $B228)*1</f>
        <v>16.809999999999999</v>
      </c>
      <c r="L228" s="5">
        <v>6.0299999999999999E-2</v>
      </c>
      <c r="M228" s="5">
        <f t="shared" ref="M228:M247" si="36">+IF(ISERROR(G228/L228-1)=TRUE,"",G228/L228-1)</f>
        <v>-0.10779436152570476</v>
      </c>
      <c r="N228" s="1">
        <f t="shared" ref="N228:N247" si="37">+J228/C228-1</f>
        <v>6.1846038863975883E-2</v>
      </c>
      <c r="O228" s="1">
        <f t="shared" ref="O228:O247" si="38">+K228/C228-1</f>
        <v>-0.37182361733931246</v>
      </c>
      <c r="P228" s="1">
        <f t="shared" ref="P228:P247" si="39">+IF(ISERROR(G228*C228/H228)=TRUE,"",G228*C228/H228)</f>
        <v>0.58051935483870976</v>
      </c>
      <c r="Q228" s="6">
        <v>7.56</v>
      </c>
      <c r="R228" s="7">
        <v>2.63</v>
      </c>
      <c r="T228" s="1" t="e">
        <f>+VLOOKUP(Táblázat3[[#This Row],[Symbol]],'[1]Table 1'!$B:$I,8,FALSE)</f>
        <v>#N/A</v>
      </c>
      <c r="U228" s="61" t="e">
        <f>+VLOOKUP(Táblázat3[[#This Row],[Symbol]],'[1]Table 1'!$B:$F,5,FALSE)</f>
        <v>#N/A</v>
      </c>
    </row>
    <row r="229" spans="1:21" x14ac:dyDescent="0.25">
      <c r="A229" t="s">
        <v>37</v>
      </c>
      <c r="B229" t="s">
        <v>224</v>
      </c>
      <c r="C229" s="4">
        <f>RTD("tos.rtd", , "LAST", B229)*1</f>
        <v>32.72</v>
      </c>
      <c r="D229" s="5">
        <f>+RTD("tos.rtd", , "PERCENT_CHANGE",Táblázat3[[#This Row],[Symbol]])*1</f>
        <v>1.43E-2</v>
      </c>
      <c r="E229" s="3">
        <f>SUBSTITUTE(SUBSTITUTE(RTD("tos.rtd", , "VOLUME", B229),",",""),".","")*1</f>
        <v>1154756</v>
      </c>
      <c r="F229" s="3">
        <f>SUBSTITUTE(SUBSTITUTE(RTD("tos.rtd", , "MARKET_CAP", B229),"M",""),",","")*1</f>
        <v>4231</v>
      </c>
      <c r="G229" s="5">
        <f>SUBSTITUTE(SUBSTITUTE(RTD("tos.rtd", , "YIELD", $B229),"M",""),",","")*1</f>
        <v>3.3000000000000002E-2</v>
      </c>
      <c r="I229" s="6" t="str">
        <f t="shared" si="35"/>
        <v/>
      </c>
      <c r="J229" s="6">
        <f>RTD("tos.rtd", , "52HIGH", B229)*1</f>
        <v>32.92</v>
      </c>
      <c r="K229" s="6">
        <f>RTD("tos.rtd", , "52LOW", $B229)*1</f>
        <v>25.83</v>
      </c>
      <c r="L229" s="5">
        <v>4.4999999999999998E-2</v>
      </c>
      <c r="M229" s="5">
        <f t="shared" si="36"/>
        <v>-0.26666666666666661</v>
      </c>
      <c r="N229" s="1">
        <f t="shared" si="37"/>
        <v>6.1124694376528677E-3</v>
      </c>
      <c r="O229" s="1">
        <f t="shared" si="38"/>
        <v>-0.21057457212713937</v>
      </c>
      <c r="P229" s="1" t="str">
        <f t="shared" si="39"/>
        <v/>
      </c>
      <c r="Q229" s="6">
        <v>4.4400000000000004</v>
      </c>
      <c r="R229" s="7">
        <v>4.05</v>
      </c>
      <c r="S229" s="2" t="s">
        <v>275</v>
      </c>
      <c r="T229" s="1" t="str">
        <f>+VLOOKUP(Táblázat3[[#This Row],[Symbol]],'[1]Table 1'!$B:$I,8,FALSE)</f>
        <v>Mid Cap</v>
      </c>
      <c r="U229" s="61">
        <f>+VLOOKUP(Táblázat3[[#This Row],[Symbol]],'[1]Table 1'!$B:$F,5,FALSE)</f>
        <v>-7.8E-2</v>
      </c>
    </row>
    <row r="230" spans="1:21" x14ac:dyDescent="0.25">
      <c r="A230" t="s">
        <v>37</v>
      </c>
      <c r="B230" t="s">
        <v>53</v>
      </c>
      <c r="C230" s="4">
        <f>RTD("tos.rtd", , "LAST", B230)*1</f>
        <v>113.24</v>
      </c>
      <c r="D230" s="5">
        <f>+RTD("tos.rtd", , "PERCENT_CHANGE",Táblázat3[[#This Row],[Symbol]])*1</f>
        <v>-3.3E-3</v>
      </c>
      <c r="E230" s="3">
        <f>SUBSTITUTE(SUBSTITUTE(RTD("tos.rtd", , "VOLUME", B230),",",""),".","")*1</f>
        <v>743186</v>
      </c>
      <c r="F230" s="3">
        <f>SUBSTITUTE(SUBSTITUTE(RTD("tos.rtd", , "MARKET_CAP", B230),"M",""),",","")*1</f>
        <v>4268</v>
      </c>
      <c r="G230" s="5">
        <f>SUBSTITUTE(SUBSTITUTE(RTD("tos.rtd", , "YIELD", $B230),"M",""),",","")*1</f>
        <v>4.3099999999999999E-2</v>
      </c>
      <c r="H230">
        <v>6.8</v>
      </c>
      <c r="I230" s="6">
        <f t="shared" si="35"/>
        <v>16.652941176470588</v>
      </c>
      <c r="J230" s="6">
        <f>RTD("tos.rtd", , "52HIGH", B230)*1</f>
        <v>123.685</v>
      </c>
      <c r="K230" s="6">
        <f>RTD("tos.rtd", , "52LOW", $B230)*1</f>
        <v>82.64</v>
      </c>
      <c r="M230" s="5" t="str">
        <f t="shared" si="36"/>
        <v/>
      </c>
      <c r="N230" s="1">
        <f t="shared" si="37"/>
        <v>9.2237725185446928E-2</v>
      </c>
      <c r="O230" s="1">
        <f t="shared" si="38"/>
        <v>-0.27022253620628744</v>
      </c>
      <c r="P230" s="1">
        <f t="shared" si="39"/>
        <v>0.71774176470588225</v>
      </c>
      <c r="Q230" s="6">
        <v>5.21</v>
      </c>
      <c r="R230" s="7">
        <v>3.81</v>
      </c>
      <c r="T230" s="1" t="str">
        <f>+VLOOKUP(Táblázat3[[#This Row],[Symbol]],'[1]Table 1'!$B:$I,8,FALSE)</f>
        <v>Mid Cap</v>
      </c>
      <c r="U230" s="61">
        <f>+VLOOKUP(Táblázat3[[#This Row],[Symbol]],'[1]Table 1'!$B:$F,5,FALSE)</f>
        <v>9.7500000000000003E-2</v>
      </c>
    </row>
    <row r="231" spans="1:21" x14ac:dyDescent="0.25">
      <c r="A231" t="s">
        <v>37</v>
      </c>
      <c r="B231" t="s">
        <v>71</v>
      </c>
      <c r="C231" s="4">
        <f>RTD("tos.rtd", , "LAST", B231)*1</f>
        <v>107.32</v>
      </c>
      <c r="D231" s="5">
        <f>+RTD("tos.rtd", , "PERCENT_CHANGE",Táblázat3[[#This Row],[Symbol]])*1</f>
        <v>5.4999999999999997E-3</v>
      </c>
      <c r="E231" s="3">
        <f>SUBSTITUTE(SUBSTITUTE(RTD("tos.rtd", , "VOLUME", B231),",",""),".","")*1</f>
        <v>680231</v>
      </c>
      <c r="F231" s="3">
        <f>SUBSTITUTE(SUBSTITUTE(RTD("tos.rtd", , "MARKET_CAP", B231),"M",""),",","")*1</f>
        <v>5007</v>
      </c>
      <c r="G231" s="5">
        <f>SUBSTITUTE(SUBSTITUTE(RTD("tos.rtd", , "YIELD", $B231),"M",""),",","")*1</f>
        <v>3.73E-2</v>
      </c>
      <c r="H231">
        <v>6.74</v>
      </c>
      <c r="I231" s="6">
        <f t="shared" si="35"/>
        <v>15.922848664688425</v>
      </c>
      <c r="J231" s="6">
        <f>RTD("tos.rtd", , "52HIGH", B231)*1</f>
        <v>112.64</v>
      </c>
      <c r="K231" s="6">
        <f>RTD("tos.rtd", , "52LOW", $B231)*1</f>
        <v>89.54</v>
      </c>
      <c r="L231" s="5">
        <v>4.1099999999999998E-2</v>
      </c>
      <c r="M231" s="5">
        <f t="shared" si="36"/>
        <v>-9.2457420924574207E-2</v>
      </c>
      <c r="N231" s="1">
        <f t="shared" si="37"/>
        <v>4.9571375326127542E-2</v>
      </c>
      <c r="O231" s="1">
        <f t="shared" si="38"/>
        <v>-0.16567275437942586</v>
      </c>
      <c r="P231" s="1">
        <f t="shared" si="39"/>
        <v>0.59392225519287833</v>
      </c>
      <c r="Q231" s="6">
        <v>5.44</v>
      </c>
      <c r="R231" s="7">
        <v>3.12</v>
      </c>
      <c r="S231" s="2" t="s">
        <v>285</v>
      </c>
      <c r="T231" s="1" t="str">
        <f>+VLOOKUP(Táblázat3[[#This Row],[Symbol]],'[1]Table 1'!$B:$I,8,FALSE)</f>
        <v>Mid Cap</v>
      </c>
      <c r="U231" s="61">
        <f>+VLOOKUP(Táblázat3[[#This Row],[Symbol]],'[1]Table 1'!$B:$F,5,FALSE)</f>
        <v>7.3999999999999996E-2</v>
      </c>
    </row>
    <row r="232" spans="1:21" x14ac:dyDescent="0.25">
      <c r="A232" t="s">
        <v>37</v>
      </c>
      <c r="B232" t="s">
        <v>60</v>
      </c>
      <c r="C232" s="4">
        <f>RTD("tos.rtd", , "LAST", B232)*1</f>
        <v>70.3</v>
      </c>
      <c r="D232" s="5">
        <f>+RTD("tos.rtd", , "PERCENT_CHANGE",Táblázat3[[#This Row],[Symbol]])*1</f>
        <v>1.4E-3</v>
      </c>
      <c r="E232" s="3">
        <f>SUBSTITUTE(SUBSTITUTE(RTD("tos.rtd", , "VOLUME", B232),",",""),".","")*1</f>
        <v>1352469</v>
      </c>
      <c r="F232" s="3">
        <f>SUBSTITUTE(SUBSTITUTE(RTD("tos.rtd", , "MARKET_CAP", B232),"M",""),",","")*1</f>
        <v>5516</v>
      </c>
      <c r="G232" s="5">
        <f>SUBSTITUTE(SUBSTITUTE(RTD("tos.rtd", , "YIELD", $B232),"M",""),",","")*1</f>
        <v>6.4000000000000001E-2</v>
      </c>
      <c r="H232">
        <v>5.85</v>
      </c>
      <c r="I232" s="6">
        <f t="shared" si="35"/>
        <v>12.017094017094017</v>
      </c>
      <c r="J232" s="6">
        <f>RTD("tos.rtd", , "52HIGH", B232)*1</f>
        <v>80.75</v>
      </c>
      <c r="K232" s="6">
        <f>RTD("tos.rtd", , "52LOW", $B232)*1</f>
        <v>62.75</v>
      </c>
      <c r="L232" s="5">
        <v>6.1100000000000002E-2</v>
      </c>
      <c r="M232" s="5">
        <f t="shared" si="36"/>
        <v>4.7463175122749668E-2</v>
      </c>
      <c r="N232" s="1">
        <f t="shared" si="37"/>
        <v>0.14864864864864868</v>
      </c>
      <c r="O232" s="1">
        <f t="shared" si="38"/>
        <v>-0.10739687055476521</v>
      </c>
      <c r="P232" s="1">
        <f t="shared" si="39"/>
        <v>0.76909401709401715</v>
      </c>
      <c r="Q232" s="6">
        <v>6.16</v>
      </c>
      <c r="R232" s="7">
        <v>2.71</v>
      </c>
      <c r="S232" s="2" t="s">
        <v>278</v>
      </c>
      <c r="T232" s="1" t="str">
        <f>+VLOOKUP(Táblázat3[[#This Row],[Symbol]],'[1]Table 1'!$B:$I,8,FALSE)</f>
        <v>Mid Cap</v>
      </c>
      <c r="U232" s="61">
        <f>+VLOOKUP(Táblázat3[[#This Row],[Symbol]],'[1]Table 1'!$B:$F,5,FALSE)</f>
        <v>6.2300000000000001E-2</v>
      </c>
    </row>
    <row r="233" spans="1:21" x14ac:dyDescent="0.25">
      <c r="A233" t="s">
        <v>37</v>
      </c>
      <c r="B233" t="s">
        <v>56</v>
      </c>
      <c r="C233" s="4">
        <f>RTD("tos.rtd", , "LAST", B233)*1</f>
        <v>31.69</v>
      </c>
      <c r="D233" s="5">
        <f>+RTD("tos.rtd", , "PERCENT_CHANGE",Táblázat3[[#This Row],[Symbol]])*1</f>
        <v>1.2500000000000001E-2</v>
      </c>
      <c r="E233" s="3">
        <f>SUBSTITUTE(SUBSTITUTE(RTD("tos.rtd", , "VOLUME", B233),",",""),".","")*1</f>
        <v>3006756</v>
      </c>
      <c r="F233" s="3">
        <f>SUBSTITUTE(SUBSTITUTE(RTD("tos.rtd", , "MARKET_CAP", B233),"M",""),",","")*1</f>
        <v>6134</v>
      </c>
      <c r="G233" s="5">
        <f>SUBSTITUTE(SUBSTITUTE(RTD("tos.rtd", , "YIELD", $B233),"M",""),",","")*1</f>
        <v>4.1700000000000001E-2</v>
      </c>
      <c r="H233">
        <v>1.77</v>
      </c>
      <c r="I233" s="6">
        <f t="shared" si="35"/>
        <v>17.903954802259886</v>
      </c>
      <c r="J233" s="6">
        <f>RTD("tos.rtd", , "52HIGH", B233)*1</f>
        <v>36.32</v>
      </c>
      <c r="K233" s="6">
        <f>RTD("tos.rtd", , "52LOW", $B233)*1</f>
        <v>27.97</v>
      </c>
      <c r="M233" s="5" t="str">
        <f t="shared" si="36"/>
        <v/>
      </c>
      <c r="N233" s="1">
        <f t="shared" si="37"/>
        <v>0.14610287156831814</v>
      </c>
      <c r="O233" s="1">
        <f t="shared" si="38"/>
        <v>-0.11738718838750406</v>
      </c>
      <c r="P233" s="1">
        <f t="shared" si="39"/>
        <v>0.74659491525423738</v>
      </c>
      <c r="Q233" s="6">
        <v>4.2300000000000004</v>
      </c>
      <c r="R233" s="7">
        <v>3.22</v>
      </c>
      <c r="T233" s="1" t="str">
        <f>+VLOOKUP(Táblázat3[[#This Row],[Symbol]],'[1]Table 1'!$B:$I,8,FALSE)</f>
        <v>Mid Cap</v>
      </c>
      <c r="U233" s="61">
        <f>+VLOOKUP(Táblázat3[[#This Row],[Symbol]],'[1]Table 1'!$B:$F,5,FALSE)</f>
        <v>-4.58E-2</v>
      </c>
    </row>
    <row r="234" spans="1:21" x14ac:dyDescent="0.25">
      <c r="A234" t="s">
        <v>37</v>
      </c>
      <c r="B234" t="s">
        <v>52</v>
      </c>
      <c r="C234" s="4">
        <f>RTD("tos.rtd", , "LAST", B234)*1</f>
        <v>64.94</v>
      </c>
      <c r="D234" s="5">
        <f>+RTD("tos.rtd", , "PERCENT_CHANGE",Táblázat3[[#This Row],[Symbol]])*1</f>
        <v>4.3E-3</v>
      </c>
      <c r="E234" s="3">
        <f>SUBSTITUTE(SUBSTITUTE(RTD("tos.rtd", , "VOLUME", B234),",",""),".","")*1</f>
        <v>1774075</v>
      </c>
      <c r="F234" s="3">
        <f>SUBSTITUTE(SUBSTITUTE(RTD("tos.rtd", , "MARKET_CAP", B234),"M",""),",","")*1</f>
        <v>7351</v>
      </c>
      <c r="G234" s="5">
        <f>SUBSTITUTE(SUBSTITUTE(RTD("tos.rtd", , "YIELD", $B234),"M",""),",","")*1</f>
        <v>3.0800000000000001E-2</v>
      </c>
      <c r="H234">
        <v>2.94</v>
      </c>
      <c r="I234" s="6">
        <f t="shared" si="35"/>
        <v>22.088435374149661</v>
      </c>
      <c r="J234" s="6">
        <f>RTD("tos.rtd", , "52HIGH", B234)*1</f>
        <v>79.73</v>
      </c>
      <c r="K234" s="6">
        <f>RTD("tos.rtd", , "52LOW", $B234)*1</f>
        <v>48.936300000000003</v>
      </c>
      <c r="L234" s="5">
        <v>2.92E-2</v>
      </c>
      <c r="M234" s="5">
        <f t="shared" si="36"/>
        <v>5.4794520547945202E-2</v>
      </c>
      <c r="N234" s="1">
        <f t="shared" si="37"/>
        <v>0.2277486910994766</v>
      </c>
      <c r="O234" s="1">
        <f t="shared" si="38"/>
        <v>-0.24643825069294722</v>
      </c>
      <c r="P234" s="1">
        <f t="shared" si="39"/>
        <v>0.68032380952380955</v>
      </c>
      <c r="Q234" s="6">
        <v>6.31</v>
      </c>
      <c r="R234" s="7">
        <v>1</v>
      </c>
      <c r="T234" s="1" t="str">
        <f>+VLOOKUP(Táblázat3[[#This Row],[Symbol]],'[1]Table 1'!$B:$I,8,FALSE)</f>
        <v>Mid Cap</v>
      </c>
      <c r="U234" s="61">
        <f>+VLOOKUP(Táblázat3[[#This Row],[Symbol]],'[1]Table 1'!$B:$F,5,FALSE)</f>
        <v>6.5000000000000002E-2</v>
      </c>
    </row>
    <row r="235" spans="1:21" x14ac:dyDescent="0.25">
      <c r="A235" t="s">
        <v>37</v>
      </c>
      <c r="B235" t="s">
        <v>69</v>
      </c>
      <c r="C235" s="4">
        <f>RTD("tos.rtd", , "LAST", B235)*1</f>
        <v>88.4</v>
      </c>
      <c r="D235" s="5">
        <f>+RTD("tos.rtd", , "PERCENT_CHANGE",Táblázat3[[#This Row],[Symbol]])*1</f>
        <v>4.1000000000000003E-3</v>
      </c>
      <c r="E235" s="3">
        <f>SUBSTITUTE(SUBSTITUTE(RTD("tos.rtd", , "VOLUME", B235),",",""),".","")*1</f>
        <v>815503</v>
      </c>
      <c r="F235" s="3">
        <f>SUBSTITUTE(SUBSTITUTE(RTD("tos.rtd", , "MARKET_CAP", B235),"M",""),",","")*1</f>
        <v>8878</v>
      </c>
      <c r="G235" s="5">
        <f>SUBSTITUTE(SUBSTITUTE(RTD("tos.rtd", , "YIELD", $B235),"M",""),",","")*1</f>
        <v>4.3400000000000001E-2</v>
      </c>
      <c r="H235">
        <v>5.97</v>
      </c>
      <c r="I235" s="6">
        <f t="shared" si="35"/>
        <v>14.807370184254609</v>
      </c>
      <c r="J235" s="6">
        <f>RTD("tos.rtd", , "52HIGH", B235)*1</f>
        <v>88.48</v>
      </c>
      <c r="K235" s="6">
        <f>RTD("tos.rtd", , "52LOW", $B235)*1</f>
        <v>65.040000000000006</v>
      </c>
      <c r="M235" s="5" t="str">
        <f t="shared" si="36"/>
        <v/>
      </c>
      <c r="N235" s="1">
        <f t="shared" si="37"/>
        <v>9.0497737556560764E-4</v>
      </c>
      <c r="O235" s="1">
        <f t="shared" si="38"/>
        <v>-0.26425339366515832</v>
      </c>
      <c r="P235" s="1">
        <f t="shared" si="39"/>
        <v>0.64263986599665002</v>
      </c>
      <c r="Q235" s="6">
        <v>5.07</v>
      </c>
      <c r="R235" s="7">
        <v>3.75</v>
      </c>
      <c r="S235" s="2" t="s">
        <v>274</v>
      </c>
      <c r="T235" s="1" t="e">
        <f>+VLOOKUP(Táblázat3[[#This Row],[Symbol]],'[1]Table 1'!$B:$I,8,FALSE)</f>
        <v>#N/A</v>
      </c>
      <c r="U235" s="61" t="e">
        <f>+VLOOKUP(Táblázat3[[#This Row],[Symbol]],'[1]Table 1'!$B:$F,5,FALSE)</f>
        <v>#N/A</v>
      </c>
    </row>
    <row r="236" spans="1:21" x14ac:dyDescent="0.25">
      <c r="A236" t="s">
        <v>37</v>
      </c>
      <c r="B236" t="s">
        <v>63</v>
      </c>
      <c r="C236" s="4">
        <f>RTD("tos.rtd", , "LAST", B236)*1</f>
        <v>43.03</v>
      </c>
      <c r="D236" s="5">
        <f>+RTD("tos.rtd", , "PERCENT_CHANGE",Táblázat3[[#This Row],[Symbol]])*1</f>
        <v>4.7000000000000002E-3</v>
      </c>
      <c r="E236" s="3">
        <f>SUBSTITUTE(SUBSTITUTE(RTD("tos.rtd", , "VOLUME", B236),",",""),".","")*1</f>
        <v>1345062</v>
      </c>
      <c r="F236" s="3">
        <f>SUBSTITUTE(SUBSTITUTE(RTD("tos.rtd", , "MARKET_CAP", B236),"M",""),",","")*1</f>
        <v>9238</v>
      </c>
      <c r="G236" s="5">
        <f>SUBSTITUTE(SUBSTITUTE(RTD("tos.rtd", , "YIELD", $B236),"M",""),",","")*1</f>
        <v>6.5100000000000005E-2</v>
      </c>
      <c r="H236">
        <v>2.6</v>
      </c>
      <c r="I236" s="6">
        <f t="shared" si="35"/>
        <v>16.55</v>
      </c>
      <c r="J236" s="6">
        <f>RTD("tos.rtd", , "52HIGH", B236)*1</f>
        <v>43.22</v>
      </c>
      <c r="K236" s="6">
        <f>RTD("tos.rtd", , "52LOW", $B236)*1</f>
        <v>31.19</v>
      </c>
      <c r="M236" s="5" t="str">
        <f t="shared" si="36"/>
        <v/>
      </c>
      <c r="N236" s="1">
        <f t="shared" si="37"/>
        <v>4.415524052986175E-3</v>
      </c>
      <c r="O236" s="1">
        <f t="shared" si="38"/>
        <v>-0.27515686730188238</v>
      </c>
      <c r="P236" s="1">
        <f t="shared" si="39"/>
        <v>1.0774050000000002</v>
      </c>
      <c r="Q236" s="6">
        <v>6.04</v>
      </c>
      <c r="R236" s="7">
        <v>2.23</v>
      </c>
      <c r="T236" s="1" t="str">
        <f>+VLOOKUP(Táblázat3[[#This Row],[Symbol]],'[1]Table 1'!$B:$I,8,FALSE)</f>
        <v>Mid Cap</v>
      </c>
      <c r="U236" s="61">
        <f>+VLOOKUP(Táblázat3[[#This Row],[Symbol]],'[1]Table 1'!$B:$F,5,FALSE)</f>
        <v>0.10589999999999999</v>
      </c>
    </row>
    <row r="237" spans="1:21" x14ac:dyDescent="0.25">
      <c r="A237" s="8" t="s">
        <v>37</v>
      </c>
      <c r="B237" s="8" t="s">
        <v>6</v>
      </c>
      <c r="C237" s="9">
        <f>RTD("tos.rtd", , "LAST", B237)*1</f>
        <v>31.96</v>
      </c>
      <c r="D237" s="13">
        <f>+RTD("tos.rtd", , "PERCENT_CHANGE",Táblázat3[[#This Row],[Symbol]])*1</f>
        <v>1.6000000000000001E-3</v>
      </c>
      <c r="E237" s="35">
        <f>SUBSTITUTE(SUBSTITUTE(RTD("tos.rtd", , "VOLUME", B237),",",""),".","")*1</f>
        <v>3250973</v>
      </c>
      <c r="F237" s="35">
        <f>SUBSTITUTE(SUBSTITUTE(RTD("tos.rtd", , "MARKET_CAP", B237),"M",""),",","")*1</f>
        <v>9177</v>
      </c>
      <c r="G237" s="13">
        <f>SUBSTITUTE(SUBSTITUTE(RTD("tos.rtd", , "YIELD", $B237),"M",""),",","")*1</f>
        <v>7.7399999999999997E-2</v>
      </c>
      <c r="H237" s="8">
        <v>3.05</v>
      </c>
      <c r="I237" s="36">
        <f t="shared" si="35"/>
        <v>10.478688524590165</v>
      </c>
      <c r="J237" s="36">
        <f>RTD("tos.rtd", , "52HIGH", B237)*1</f>
        <v>37.32</v>
      </c>
      <c r="K237" s="36">
        <f>RTD("tos.rtd", , "52LOW", $B237)*1</f>
        <v>29.28</v>
      </c>
      <c r="L237" s="13">
        <v>4.0500000000000001E-2</v>
      </c>
      <c r="M237" s="13">
        <f t="shared" si="36"/>
        <v>0.91111111111111098</v>
      </c>
      <c r="N237" s="37">
        <f t="shared" si="37"/>
        <v>0.16770963704630781</v>
      </c>
      <c r="O237" s="37">
        <f t="shared" si="38"/>
        <v>-8.3854818523153907E-2</v>
      </c>
      <c r="P237" s="37">
        <f t="shared" si="39"/>
        <v>0.81105049180327882</v>
      </c>
      <c r="Q237" s="36">
        <v>5.69</v>
      </c>
      <c r="R237" s="16">
        <v>1.77</v>
      </c>
      <c r="S237" s="34" t="s">
        <v>284</v>
      </c>
      <c r="T237" s="1" t="str">
        <f>+VLOOKUP(Táblázat3[[#This Row],[Symbol]],'[1]Table 1'!$B:$I,8,FALSE)</f>
        <v>Mid Cap</v>
      </c>
      <c r="U237" s="61">
        <f>+VLOOKUP(Táblázat3[[#This Row],[Symbol]],'[1]Table 1'!$B:$F,5,FALSE)</f>
        <v>-0.21890000000000001</v>
      </c>
    </row>
    <row r="238" spans="1:21" x14ac:dyDescent="0.25">
      <c r="A238" t="s">
        <v>37</v>
      </c>
      <c r="B238" t="s">
        <v>251</v>
      </c>
      <c r="C238" s="4">
        <f>RTD("tos.rtd", , "LAST", B238)*1</f>
        <v>25.36</v>
      </c>
      <c r="D238" s="5">
        <f>+RTD("tos.rtd", , "PERCENT_CHANGE",Táblázat3[[#This Row],[Symbol]])*1</f>
        <v>1.6000000000000001E-3</v>
      </c>
      <c r="E238" s="3">
        <f>SUBSTITUTE(SUBSTITUTE(RTD("tos.rtd", , "VOLUME", B238),",",""),".","")*1</f>
        <v>3467033</v>
      </c>
      <c r="F238" s="3">
        <f>SUBSTITUTE(SUBSTITUTE(RTD("tos.rtd", , "MARKET_CAP", B238),"M",""),",","")*1</f>
        <v>11691</v>
      </c>
      <c r="G238" s="5">
        <f>SUBSTITUTE(SUBSTITUTE(RTD("tos.rtd", , "YIELD", $B238),"M",""),",","")*1</f>
        <v>4.6899999999999997E-2</v>
      </c>
      <c r="H238">
        <v>1.49</v>
      </c>
      <c r="I238" s="6">
        <f t="shared" si="35"/>
        <v>17.020134228187921</v>
      </c>
      <c r="J238" s="6">
        <f>RTD("tos.rtd", , "52HIGH", B238)*1</f>
        <v>25.54</v>
      </c>
      <c r="K238" s="6">
        <f>RTD("tos.rtd", , "52LOW", $B238)*1</f>
        <v>17.64</v>
      </c>
      <c r="L238" s="5">
        <v>3.4299999999999997E-2</v>
      </c>
      <c r="M238" s="5">
        <f t="shared" si="36"/>
        <v>0.36734693877551017</v>
      </c>
      <c r="N238" s="1">
        <f t="shared" si="37"/>
        <v>7.0977917981072114E-3</v>
      </c>
      <c r="O238" s="1">
        <f t="shared" si="38"/>
        <v>-0.30441640378548895</v>
      </c>
      <c r="P238" s="1">
        <f t="shared" si="39"/>
        <v>0.79824429530201346</v>
      </c>
      <c r="Q238" s="6">
        <v>4.91</v>
      </c>
      <c r="R238" s="7">
        <v>3.8</v>
      </c>
      <c r="T238" s="1" t="str">
        <f>+VLOOKUP(Táblázat3[[#This Row],[Symbol]],'[1]Table 1'!$B:$I,8,FALSE)</f>
        <v>Mid Cap</v>
      </c>
      <c r="U238" s="61">
        <f>+VLOOKUP(Táblázat3[[#This Row],[Symbol]],'[1]Table 1'!$B:$F,5,FALSE)</f>
        <v>0.154</v>
      </c>
    </row>
    <row r="239" spans="1:21" x14ac:dyDescent="0.25">
      <c r="A239" t="s">
        <v>37</v>
      </c>
      <c r="B239" t="s">
        <v>16</v>
      </c>
      <c r="C239" s="4">
        <f>RTD("tos.rtd", , "LAST", B239)*1</f>
        <v>104.47</v>
      </c>
      <c r="D239" s="5">
        <f>+RTD("tos.rtd", , "PERCENT_CHANGE",Táblázat3[[#This Row],[Symbol]])*1</f>
        <v>6.0000000000000001E-3</v>
      </c>
      <c r="E239" s="3">
        <f>SUBSTITUTE(SUBSTITUTE(RTD("tos.rtd", , "VOLUME", B239),",",""),".","")*1</f>
        <v>1564078</v>
      </c>
      <c r="F239" s="3">
        <f>SUBSTITUTE(SUBSTITUTE(RTD("tos.rtd", , "MARKET_CAP", B239),"M",""),",","")*1</f>
        <v>13530</v>
      </c>
      <c r="G239" s="5">
        <f>SUBSTITUTE(SUBSTITUTE(RTD("tos.rtd", , "YIELD", $B239),"M",""),",","")*1</f>
        <v>3.4500000000000003E-2</v>
      </c>
      <c r="H239">
        <v>5.05</v>
      </c>
      <c r="I239" s="6">
        <f t="shared" si="35"/>
        <v>20.687128712871289</v>
      </c>
      <c r="J239" s="6">
        <f>RTD("tos.rtd", , "52HIGH", B239)*1</f>
        <v>124.455</v>
      </c>
      <c r="K239" s="6">
        <f>RTD("tos.rtd", , "52LOW", $B239)*1</f>
        <v>86.99</v>
      </c>
      <c r="L239" s="5">
        <v>3.0499999999999999E-2</v>
      </c>
      <c r="M239" s="5">
        <f t="shared" si="36"/>
        <v>0.1311475409836067</v>
      </c>
      <c r="N239" s="1">
        <f t="shared" si="37"/>
        <v>0.1912989374940175</v>
      </c>
      <c r="O239" s="1">
        <f t="shared" si="38"/>
        <v>-0.16732076194122714</v>
      </c>
      <c r="P239" s="1">
        <f t="shared" si="39"/>
        <v>0.71370594059405956</v>
      </c>
      <c r="Q239" s="6">
        <v>6.03</v>
      </c>
      <c r="R239" s="7">
        <v>3.25</v>
      </c>
      <c r="S239" s="2" t="s">
        <v>291</v>
      </c>
      <c r="T239" s="1" t="str">
        <f>+VLOOKUP(Táblázat3[[#This Row],[Symbol]],'[1]Table 1'!$B:$I,8,FALSE)</f>
        <v>Large Cap</v>
      </c>
      <c r="U239" s="61">
        <f>+VLOOKUP(Táblázat3[[#This Row],[Symbol]],'[1]Table 1'!$B:$F,5,FALSE)</f>
        <v>0.1545</v>
      </c>
    </row>
    <row r="240" spans="1:21" x14ac:dyDescent="0.25">
      <c r="A240" t="s">
        <v>37</v>
      </c>
      <c r="B240" t="s">
        <v>5</v>
      </c>
      <c r="C240" s="4">
        <f>RTD("tos.rtd", , "LAST", B240)*1</f>
        <v>30.15</v>
      </c>
      <c r="D240" s="5">
        <f>+RTD("tos.rtd", , "PERCENT_CHANGE",Táblázat3[[#This Row],[Symbol]])*1</f>
        <v>4.7000000000000002E-3</v>
      </c>
      <c r="E240" s="3">
        <f>SUBSTITUTE(SUBSTITUTE(RTD("tos.rtd", , "VOLUME", B240),",",""),".","")*1</f>
        <v>9383900</v>
      </c>
      <c r="F240" s="3">
        <f>SUBSTITUTE(SUBSTITUTE(RTD("tos.rtd", , "MARKET_CAP", B240),"M",""),",","")*1</f>
        <v>22466</v>
      </c>
      <c r="G240" s="5">
        <f>SUBSTITUTE(SUBSTITUTE(RTD("tos.rtd", , "YIELD", $B240),"M",""),",","")*1</f>
        <v>4.5100000000000001E-2</v>
      </c>
      <c r="H240">
        <v>0.66</v>
      </c>
      <c r="I240" s="6">
        <f t="shared" si="35"/>
        <v>45.68181818181818</v>
      </c>
      <c r="J240" s="6">
        <f>RTD("tos.rtd", , "52HIGH", B240)*1</f>
        <v>30.28</v>
      </c>
      <c r="K240" s="6">
        <f>RTD("tos.rtd", , "52LOW", $B240)*1</f>
        <v>20.52</v>
      </c>
      <c r="L240" s="5">
        <v>3.3000000000000002E-2</v>
      </c>
      <c r="M240" s="5">
        <f t="shared" si="36"/>
        <v>0.3666666666666667</v>
      </c>
      <c r="N240" s="1">
        <f t="shared" si="37"/>
        <v>4.3117744610283726E-3</v>
      </c>
      <c r="O240" s="1">
        <f t="shared" si="38"/>
        <v>-0.31940298507462683</v>
      </c>
      <c r="P240" s="1">
        <f t="shared" si="39"/>
        <v>2.0602499999999999</v>
      </c>
      <c r="Q240" s="6">
        <v>5.41</v>
      </c>
      <c r="R240" s="7">
        <v>2.12</v>
      </c>
      <c r="S240" s="2" t="s">
        <v>296</v>
      </c>
      <c r="T240" s="1" t="str">
        <f>+VLOOKUP(Táblázat3[[#This Row],[Symbol]],'[1]Table 1'!$B:$I,8,FALSE)</f>
        <v>Large Cap</v>
      </c>
      <c r="U240" s="61">
        <f>+VLOOKUP(Táblázat3[[#This Row],[Symbol]],'[1]Table 1'!$B:$F,5,FALSE)</f>
        <v>-8.0699999999999994E-2</v>
      </c>
    </row>
    <row r="241" spans="1:21" x14ac:dyDescent="0.25">
      <c r="A241" t="s">
        <v>37</v>
      </c>
      <c r="B241" t="s">
        <v>25</v>
      </c>
      <c r="C241" s="4">
        <f>RTD("tos.rtd", , "LAST", B241)*1</f>
        <v>241.22</v>
      </c>
      <c r="D241" s="5">
        <f>+RTD("tos.rtd", , "PERCENT_CHANGE",Táblázat3[[#This Row],[Symbol]])*1</f>
        <v>1.29E-2</v>
      </c>
      <c r="E241" s="3">
        <f>SUBSTITUTE(SUBSTITUTE(RTD("tos.rtd", , "VOLUME", B241),",",""),".","")*1</f>
        <v>1201989</v>
      </c>
      <c r="F241" s="3">
        <f>SUBSTITUTE(SUBSTITUTE(RTD("tos.rtd", , "MARKET_CAP", B241),"M",""),",","")*1</f>
        <v>27162</v>
      </c>
      <c r="G241" s="5">
        <f>SUBSTITUTE(SUBSTITUTE(RTD("tos.rtd", , "YIELD", $B241),"M",""),",","")*1</f>
        <v>6.1000000000000004E-3</v>
      </c>
      <c r="H241">
        <v>6.97</v>
      </c>
      <c r="I241" s="6">
        <f t="shared" si="35"/>
        <v>34.608321377331421</v>
      </c>
      <c r="J241" s="6">
        <f>RTD("tos.rtd", , "52HIGH", B241)*1</f>
        <v>270.42</v>
      </c>
      <c r="K241" s="6">
        <f>RTD("tos.rtd", , "52LOW", $B241)*1</f>
        <v>155.19</v>
      </c>
      <c r="M241" s="5" t="str">
        <f t="shared" si="36"/>
        <v/>
      </c>
      <c r="N241" s="1">
        <f t="shared" si="37"/>
        <v>0.12105132244424177</v>
      </c>
      <c r="O241" s="1">
        <f t="shared" si="38"/>
        <v>-0.35664538595473017</v>
      </c>
      <c r="P241" s="1">
        <f t="shared" si="39"/>
        <v>0.21111076040172169</v>
      </c>
      <c r="Q241" s="6">
        <v>9.58</v>
      </c>
      <c r="R241" s="7">
        <v>1.51</v>
      </c>
      <c r="S241" s="2" t="s">
        <v>271</v>
      </c>
      <c r="T241" s="1" t="e">
        <f>+VLOOKUP(Táblázat3[[#This Row],[Symbol]],'[1]Table 1'!$B:$I,8,FALSE)</f>
        <v>#N/A</v>
      </c>
      <c r="U241" s="61" t="e">
        <f>+VLOOKUP(Táblázat3[[#This Row],[Symbol]],'[1]Table 1'!$B:$F,5,FALSE)</f>
        <v>#N/A</v>
      </c>
    </row>
    <row r="242" spans="1:21" x14ac:dyDescent="0.25">
      <c r="A242" t="s">
        <v>37</v>
      </c>
      <c r="B242" t="s">
        <v>21</v>
      </c>
      <c r="C242" s="4">
        <f>RTD("tos.rtd", , "LAST", B242)*1</f>
        <v>118.02</v>
      </c>
      <c r="D242" s="5">
        <f>+RTD("tos.rtd", , "PERCENT_CHANGE",Táblázat3[[#This Row],[Symbol]])*1</f>
        <v>-8.2000000000000007E-3</v>
      </c>
      <c r="E242" s="3">
        <f>SUBSTITUTE(SUBSTITUTE(RTD("tos.rtd", , "VOLUME", B242),",",""),".","")*1</f>
        <v>2730563</v>
      </c>
      <c r="F242" s="3">
        <f>SUBSTITUTE(SUBSTITUTE(RTD("tos.rtd", , "MARKET_CAP", B242),"M",""),",","")*1</f>
        <v>24649</v>
      </c>
      <c r="G242" s="5">
        <f>SUBSTITUTE(SUBSTITUTE(RTD("tos.rtd", , "YIELD", $B242),"M",""),",","")*1</f>
        <v>3.6600000000000001E-2</v>
      </c>
      <c r="H242">
        <v>7.43</v>
      </c>
      <c r="I242" s="6">
        <f t="shared" si="35"/>
        <v>15.884253028263796</v>
      </c>
      <c r="J242" s="6">
        <f>RTD("tos.rtd", , "52HIGH", B242)*1</f>
        <v>136.32</v>
      </c>
      <c r="K242" s="6">
        <f>RTD("tos.rtd", , "52LOW", $B242)*1</f>
        <v>100.05</v>
      </c>
      <c r="M242" s="5" t="str">
        <f t="shared" si="36"/>
        <v/>
      </c>
      <c r="N242" s="1">
        <f t="shared" si="37"/>
        <v>0.15505846466700568</v>
      </c>
      <c r="O242" s="1">
        <f t="shared" si="38"/>
        <v>-0.15226232841891207</v>
      </c>
      <c r="P242" s="1">
        <f t="shared" si="39"/>
        <v>0.5813636608344549</v>
      </c>
      <c r="Q242" s="6">
        <v>6.47</v>
      </c>
      <c r="R242" s="7">
        <v>1.78</v>
      </c>
      <c r="S242" s="2" t="s">
        <v>291</v>
      </c>
      <c r="T242" s="1" t="str">
        <f>+VLOOKUP(Táblázat3[[#This Row],[Symbol]],'[1]Table 1'!$B:$I,8,FALSE)</f>
        <v>Large Cap</v>
      </c>
      <c r="U242" s="61">
        <f>+VLOOKUP(Táblázat3[[#This Row],[Symbol]],'[1]Table 1'!$B:$F,5,FALSE)</f>
        <v>6.7299999999999999E-2</v>
      </c>
    </row>
    <row r="243" spans="1:21" x14ac:dyDescent="0.25">
      <c r="A243" t="s">
        <v>37</v>
      </c>
      <c r="B243" t="s">
        <v>29</v>
      </c>
      <c r="C243" s="4">
        <f>RTD("tos.rtd", , "LAST", B243)*1</f>
        <v>211.5</v>
      </c>
      <c r="D243" s="5">
        <f>+RTD("tos.rtd", , "PERCENT_CHANGE",Táblázat3[[#This Row],[Symbol]])*1</f>
        <v>6.6E-3</v>
      </c>
      <c r="E243" s="3">
        <f>SUBSTITUTE(SUBSTITUTE(RTD("tos.rtd", , "VOLUME", B243),",",""),".","")*1</f>
        <v>1658768</v>
      </c>
      <c r="F243" s="3">
        <f>SUBSTITUTE(SUBSTITUTE(RTD("tos.rtd", , "MARKET_CAP", B243),"M",""),",","")*1</f>
        <v>36945</v>
      </c>
      <c r="G243" s="5">
        <f>SUBSTITUTE(SUBSTITUTE(RTD("tos.rtd", , "YIELD", $B243),"M",""),",","")*1</f>
        <v>3.78E-2</v>
      </c>
      <c r="H243">
        <v>12.62</v>
      </c>
      <c r="I243" s="6">
        <f t="shared" si="35"/>
        <v>16.759112519809825</v>
      </c>
      <c r="J243" s="6">
        <f>RTD("tos.rtd", , "52HIGH", B243)*1</f>
        <v>266.76</v>
      </c>
      <c r="K243" s="6">
        <f>RTD("tos.rtd", , "52LOW", $B243)*1</f>
        <v>193.89</v>
      </c>
      <c r="L243" s="5">
        <v>3.0300000000000001E-2</v>
      </c>
      <c r="M243" s="5">
        <f t="shared" si="36"/>
        <v>0.24752475247524752</v>
      </c>
      <c r="N243" s="1">
        <f t="shared" si="37"/>
        <v>0.26127659574468076</v>
      </c>
      <c r="O243" s="1">
        <f t="shared" si="38"/>
        <v>-8.3262411347517773E-2</v>
      </c>
      <c r="P243" s="1">
        <f t="shared" si="39"/>
        <v>0.63349445324881148</v>
      </c>
      <c r="Q243" s="6">
        <v>0.93</v>
      </c>
      <c r="R243" s="7">
        <v>29.47</v>
      </c>
      <c r="S243" s="2" t="s">
        <v>276</v>
      </c>
      <c r="T243" s="1" t="str">
        <f>+VLOOKUP(Táblázat3[[#This Row],[Symbol]],'[1]Table 1'!$B:$I,8,FALSE)</f>
        <v>Large Cap</v>
      </c>
      <c r="U243" s="61">
        <f>+VLOOKUP(Táblázat3[[#This Row],[Symbol]],'[1]Table 1'!$B:$F,5,FALSE)</f>
        <v>1.5100000000000001E-2</v>
      </c>
    </row>
    <row r="244" spans="1:21" x14ac:dyDescent="0.25">
      <c r="A244" t="s">
        <v>37</v>
      </c>
      <c r="B244" t="s">
        <v>31</v>
      </c>
      <c r="C244" s="4">
        <f>RTD("tos.rtd", , "LAST", B244)*1</f>
        <v>577.71</v>
      </c>
      <c r="D244" s="5">
        <f>+RTD("tos.rtd", , "PERCENT_CHANGE",Táblázat3[[#This Row],[Symbol]])*1</f>
        <v>3.0999999999999999E-3</v>
      </c>
      <c r="E244" s="3">
        <f>SUBSTITUTE(SUBSTITUTE(RTD("tos.rtd", , "VOLUME", B244),",",""),".","")*1</f>
        <v>931949</v>
      </c>
      <c r="F244" s="3">
        <f>SUBSTITUTE(SUBSTITUTE(RTD("tos.rtd", , "MARKET_CAP", B244),"M",""),",","")*1</f>
        <v>49266</v>
      </c>
      <c r="G244" s="5">
        <f>SUBSTITUTE(SUBSTITUTE(RTD("tos.rtd", , "YIELD", $B244),"M",""),",","")*1</f>
        <v>1.7000000000000001E-2</v>
      </c>
      <c r="H244">
        <v>21.23</v>
      </c>
      <c r="I244" s="6">
        <f t="shared" si="35"/>
        <v>27.211964201601507</v>
      </c>
      <c r="J244" s="6">
        <f>RTD("tos.rtd", , "52HIGH", B244)*1</f>
        <v>609.97</v>
      </c>
      <c r="K244" s="6">
        <f>RTD("tos.rtd", , "52LOW", $B244)*1</f>
        <v>335.29</v>
      </c>
      <c r="L244" s="5">
        <v>1.8800000000000001E-2</v>
      </c>
      <c r="M244" s="5">
        <f t="shared" si="36"/>
        <v>-9.5744680851063801E-2</v>
      </c>
      <c r="N244" s="1">
        <f t="shared" si="37"/>
        <v>5.5841165982932539E-2</v>
      </c>
      <c r="O244" s="1">
        <f t="shared" si="38"/>
        <v>-0.41962230184694738</v>
      </c>
      <c r="P244" s="1">
        <f t="shared" si="39"/>
        <v>0.46260339142722562</v>
      </c>
      <c r="Q244" s="6">
        <v>4.8600000000000003</v>
      </c>
      <c r="R244" s="7">
        <v>2.4500000000000002</v>
      </c>
      <c r="S244" s="2" t="s">
        <v>297</v>
      </c>
      <c r="T244" s="1" t="e">
        <f>+VLOOKUP(Táblázat3[[#This Row],[Symbol]],'[1]Table 1'!$B:$I,8,FALSE)</f>
        <v>#N/A</v>
      </c>
      <c r="U244" s="61" t="e">
        <f>+VLOOKUP(Táblázat3[[#This Row],[Symbol]],'[1]Table 1'!$B:$F,5,FALSE)</f>
        <v>#N/A</v>
      </c>
    </row>
    <row r="245" spans="1:21" x14ac:dyDescent="0.25">
      <c r="A245" t="s">
        <v>37</v>
      </c>
      <c r="B245" t="s">
        <v>17</v>
      </c>
      <c r="C245" s="4">
        <f>RTD("tos.rtd", , "LAST", B245)*1</f>
        <v>142</v>
      </c>
      <c r="D245" s="5">
        <f>+RTD("tos.rtd", , "PERCENT_CHANGE",Táblázat3[[#This Row],[Symbol]])*1</f>
        <v>1.49E-2</v>
      </c>
      <c r="E245" s="3">
        <f>SUBSTITUTE(SUBSTITUTE(RTD("tos.rtd", , "VOLUME", B245),",",""),".","")*1</f>
        <v>3225945</v>
      </c>
      <c r="F245" s="3">
        <f>SUBSTITUTE(SUBSTITUTE(RTD("tos.rtd", , "MARKET_CAP", B245),"M",""),",","")*1</f>
        <v>59039</v>
      </c>
      <c r="G245" s="5">
        <f>SUBSTITUTE(SUBSTITUTE(RTD("tos.rtd", , "YIELD", $B245),"M",""),",","")*1</f>
        <v>3.3799999999999997E-2</v>
      </c>
      <c r="H245">
        <v>5.74</v>
      </c>
      <c r="I245" s="6">
        <f t="shared" si="35"/>
        <v>24.738675958188153</v>
      </c>
      <c r="J245" s="6">
        <f>RTD("tos.rtd", , "52HIGH", B245)*1</f>
        <v>149.47</v>
      </c>
      <c r="K245" s="6">
        <f>RTD("tos.rtd", , "52LOW", $B245)*1</f>
        <v>103.21</v>
      </c>
      <c r="L245" s="5">
        <v>3.6499999999999998E-2</v>
      </c>
      <c r="M245" s="5">
        <f t="shared" si="36"/>
        <v>-7.3972602739726057E-2</v>
      </c>
      <c r="N245" s="1">
        <f t="shared" si="37"/>
        <v>5.2605633802816909E-2</v>
      </c>
      <c r="O245" s="1">
        <f t="shared" si="38"/>
        <v>-0.27316901408450711</v>
      </c>
      <c r="P245" s="1">
        <f t="shared" si="39"/>
        <v>0.83616724738675952</v>
      </c>
      <c r="Q245" s="6">
        <v>7.17</v>
      </c>
      <c r="R245" s="7">
        <v>2.5299999999999998</v>
      </c>
      <c r="S245" s="2" t="s">
        <v>290</v>
      </c>
      <c r="T245" s="1" t="e">
        <f>+VLOOKUP(Táblázat3[[#This Row],[Symbol]],'[1]Table 1'!$B:$I,8,FALSE)</f>
        <v>#N/A</v>
      </c>
      <c r="U245" s="61" t="e">
        <f>+VLOOKUP(Táblázat3[[#This Row],[Symbol]],'[1]Table 1'!$B:$F,5,FALSE)</f>
        <v>#N/A</v>
      </c>
    </row>
    <row r="246" spans="1:21" x14ac:dyDescent="0.25">
      <c r="A246" t="s">
        <v>92</v>
      </c>
      <c r="B246" t="s">
        <v>298</v>
      </c>
      <c r="C246" s="4">
        <f>RTD("tos.rtd", , "LAST", B246)*1</f>
        <v>6.71</v>
      </c>
      <c r="D246" s="5">
        <f>+RTD("tos.rtd", , "PERCENT_CHANGE",Táblázat3[[#This Row],[Symbol]])*1</f>
        <v>3.2300000000000002E-2</v>
      </c>
      <c r="E246" s="3">
        <f>SUBSTITUTE(SUBSTITUTE(RTD("tos.rtd", , "VOLUME", B246),",",""),".","")*1</f>
        <v>507871</v>
      </c>
      <c r="F246" s="3">
        <f>SUBSTITUTE(SUBSTITUTE(RTD("tos.rtd", , "MARKET_CAP", B246),"M",""),",","")*1</f>
        <v>993</v>
      </c>
      <c r="G246" s="5" t="e">
        <f>SUBSTITUTE(SUBSTITUTE(RTD("tos.rtd", , "YIELD", $B246),"M",""),",","")*1</f>
        <v>#VALUE!</v>
      </c>
      <c r="I246" s="6" t="str">
        <f>+IF(ISERROR(C246/H246)=TRUE,"",C246/H246)</f>
        <v/>
      </c>
      <c r="J246" s="6">
        <f>RTD("tos.rtd", , "52HIGH", B246)*1</f>
        <v>9.4</v>
      </c>
      <c r="K246" s="6">
        <f>RTD("tos.rtd", , "52LOW", $B246)*1</f>
        <v>6.12</v>
      </c>
      <c r="M246" s="5" t="str">
        <f>+IF(ISERROR(G246/L246-1)=TRUE,"",G246/L246-1)</f>
        <v/>
      </c>
      <c r="N246" s="1">
        <f>+J246/C246-1</f>
        <v>0.40089418777943364</v>
      </c>
      <c r="O246" s="1">
        <f>+K246/C246-1</f>
        <v>-8.7928464977645282E-2</v>
      </c>
      <c r="P246" s="1" t="str">
        <f>+IF(ISERROR(G246*C246/H246)=TRUE,"",G246*C246/H246)</f>
        <v/>
      </c>
      <c r="Q246" s="6">
        <v>-7.79</v>
      </c>
      <c r="T246" s="1" t="e">
        <f>+VLOOKUP(Táblázat3[[#This Row],[Symbol]],'[1]Table 1'!$B:$I,8,FALSE)</f>
        <v>#N/A</v>
      </c>
      <c r="U246" s="61" t="e">
        <f>+VLOOKUP(Táblázat3[[#This Row],[Symbol]],'[1]Table 1'!$B:$F,5,FALSE)</f>
        <v>#N/A</v>
      </c>
    </row>
    <row r="247" spans="1:21" x14ac:dyDescent="0.25">
      <c r="A247" t="s">
        <v>37</v>
      </c>
      <c r="B247" t="s">
        <v>24</v>
      </c>
      <c r="C247" s="4">
        <f>RTD("tos.rtd", , "LAST", B247)*1</f>
        <v>227.74</v>
      </c>
      <c r="D247" s="5">
        <f>+RTD("tos.rtd", , "PERCENT_CHANGE",Táblázat3[[#This Row],[Symbol]])*1</f>
        <v>1.5800000000000002E-2</v>
      </c>
      <c r="E247" s="3">
        <f>SUBSTITUTE(SUBSTITUTE(RTD("tos.rtd", , "VOLUME", B247),",",""),".","")*1</f>
        <v>3333084</v>
      </c>
      <c r="F247" s="3">
        <f>SUBSTITUTE(SUBSTITUTE(RTD("tos.rtd", , "MARKET_CAP", B247),"M",""),",","")*1</f>
        <v>100875</v>
      </c>
      <c r="G247" s="5">
        <f>SUBSTITUTE(SUBSTITUTE(RTD("tos.rtd", , "YIELD", $B247),"M",""),",","")*1</f>
        <v>1.77E-2</v>
      </c>
      <c r="I247" s="6" t="str">
        <f t="shared" si="35"/>
        <v/>
      </c>
      <c r="J247" s="6">
        <f>RTD("tos.rtd", , "52HIGH", B247)*1</f>
        <v>242</v>
      </c>
      <c r="K247" s="6">
        <f>RTD("tos.rtd", , "52LOW", $B247)*1</f>
        <v>150.66499999999999</v>
      </c>
      <c r="L247" s="5">
        <v>1.6899999999999998E-2</v>
      </c>
      <c r="M247" s="5">
        <f t="shared" si="36"/>
        <v>4.7337278106508895E-2</v>
      </c>
      <c r="N247" s="1">
        <f t="shared" si="37"/>
        <v>6.2615263019232481E-2</v>
      </c>
      <c r="O247" s="1">
        <f t="shared" si="38"/>
        <v>-0.33843417932730313</v>
      </c>
      <c r="P247" s="1" t="str">
        <f t="shared" si="39"/>
        <v/>
      </c>
      <c r="Q247" s="6">
        <v>5.52</v>
      </c>
      <c r="R247" s="7">
        <v>3.34</v>
      </c>
      <c r="S247" s="2" t="s">
        <v>295</v>
      </c>
      <c r="T247" s="1" t="e">
        <f>+VLOOKUP(Táblázat3[[#This Row],[Symbol]],'[1]Table 1'!$B:$I,8,FALSE)</f>
        <v>#N/A</v>
      </c>
      <c r="U247" s="61" t="e">
        <f>+VLOOKUP(Táblázat3[[#This Row],[Symbol]],'[1]Table 1'!$B:$F,5,FALSE)</f>
        <v>#N/A</v>
      </c>
    </row>
    <row r="248" spans="1:21" x14ac:dyDescent="0.25">
      <c r="A248" t="s">
        <v>41</v>
      </c>
      <c r="C248"/>
      <c r="D248" s="20" t="e">
        <f>SUBTOTAL(101,Táblázat3[Change])</f>
        <v>#VALUE!</v>
      </c>
      <c r="E248" s="3" t="e">
        <f>SUBTOTAL(101,Táblázat3[volume])</f>
        <v>#VALUE!</v>
      </c>
      <c r="F248" s="3" t="e">
        <f>SUBTOTAL(101,Táblázat3[MCap Mil])</f>
        <v>#VALUE!</v>
      </c>
      <c r="G248" s="20" t="e">
        <f>SUBTOTAL(101,Táblázat3[div Y])</f>
        <v>#VALUE!</v>
      </c>
      <c r="H248" s="6">
        <f>SUBTOTAL(101,Táblázat3[FFO/sh])</f>
        <v>2.683245614035088</v>
      </c>
      <c r="I248" s="6">
        <f>SUBTOTAL(101,Táblázat3[p/ffo])</f>
        <v>9.7387644405976346</v>
      </c>
      <c r="L248" s="20">
        <f>SUBTOTAL(101,Táblázat3[median yield])</f>
        <v>5.0241361256544499E-2</v>
      </c>
      <c r="M248" s="20">
        <f>SUBTOTAL(101,Táblázat3[PAMY(13Y)])</f>
        <v>0.20552316101028084</v>
      </c>
      <c r="N248" s="21" t="e">
        <f>SUBTOTAL(101,Táblázat3[to 52wk high])</f>
        <v>#VALUE!</v>
      </c>
      <c r="O248" s="21" t="e">
        <f>SUBTOTAL(101,Táblázat3[to 52wk low])</f>
        <v>#VALUE!</v>
      </c>
      <c r="P248" s="21">
        <f>SUBTOTAL(101,Táblázat3[p/o ffo])</f>
        <v>0.37257315854758472</v>
      </c>
      <c r="Q248" s="6">
        <f>SUBTOTAL(101,Táblázat3[debt/ebitda])</f>
        <v>10.916234309623423</v>
      </c>
      <c r="R248" s="7">
        <f>SUBTOTAL(101,Táblázat3[interest coverage])</f>
        <v>4.4376036866359412</v>
      </c>
    </row>
    <row r="249" spans="1:21" x14ac:dyDescent="0.25">
      <c r="I249" s="6"/>
      <c r="J249" s="6"/>
      <c r="K249" s="6"/>
    </row>
  </sheetData>
  <conditionalFormatting sqref="M3:M248">
    <cfRule type="cellIs" dxfId="57" priority="34" operator="greaterThan">
      <formula>0</formula>
    </cfRule>
  </conditionalFormatting>
  <conditionalFormatting sqref="N3:N248">
    <cfRule type="cellIs" dxfId="56" priority="33" operator="greaterThan">
      <formula>0.1</formula>
    </cfRule>
  </conditionalFormatting>
  <conditionalFormatting sqref="G3:G248">
    <cfRule type="cellIs" dxfId="55" priority="32" operator="greaterThan">
      <formula>0.05</formula>
    </cfRule>
  </conditionalFormatting>
  <conditionalFormatting sqref="E3:E248">
    <cfRule type="cellIs" dxfId="54" priority="30" operator="greaterThan">
      <formula>100000</formula>
    </cfRule>
  </conditionalFormatting>
  <conditionalFormatting sqref="I3:I248">
    <cfRule type="cellIs" dxfId="53" priority="29" operator="between">
      <formula>1</formula>
      <formula>15</formula>
    </cfRule>
  </conditionalFormatting>
  <conditionalFormatting sqref="P3:P248">
    <cfRule type="cellIs" dxfId="52" priority="28" operator="between">
      <formula>0</formula>
      <formula>0.9</formula>
    </cfRule>
  </conditionalFormatting>
  <conditionalFormatting sqref="Q3:Q207 Q211:Q248 Q209">
    <cfRule type="cellIs" dxfId="51" priority="26" operator="between">
      <formula>0</formula>
      <formula>7</formula>
    </cfRule>
  </conditionalFormatting>
  <conditionalFormatting sqref="R3:R209 R211:R248">
    <cfRule type="cellIs" dxfId="50" priority="25" operator="greaterThan">
      <formula>1</formula>
    </cfRule>
  </conditionalFormatting>
  <conditionalFormatting sqref="D3:D1048576">
    <cfRule type="cellIs" dxfId="49" priority="19" operator="greaterThan">
      <formula>0</formula>
    </cfRule>
  </conditionalFormatting>
  <conditionalFormatting sqref="D3:D1048576">
    <cfRule type="cellIs" dxfId="48" priority="18" operator="lessThan">
      <formula>0</formula>
    </cfRule>
  </conditionalFormatting>
  <conditionalFormatting sqref="L246">
    <cfRule type="cellIs" dxfId="47" priority="15" operator="between">
      <formula>0</formula>
      <formula>6</formula>
    </cfRule>
  </conditionalFormatting>
  <conditionalFormatting sqref="M1">
    <cfRule type="cellIs" dxfId="46" priority="13" operator="greaterThan">
      <formula>0</formula>
    </cfRule>
  </conditionalFormatting>
  <conditionalFormatting sqref="N1">
    <cfRule type="cellIs" dxfId="45" priority="12" operator="greaterThan">
      <formula>0.1</formula>
    </cfRule>
  </conditionalFormatting>
  <conditionalFormatting sqref="G1">
    <cfRule type="cellIs" dxfId="44" priority="11" operator="greaterThan">
      <formula>0.05</formula>
    </cfRule>
  </conditionalFormatting>
  <conditionalFormatting sqref="E1">
    <cfRule type="cellIs" dxfId="43" priority="10" operator="greaterThan">
      <formula>100000</formula>
    </cfRule>
  </conditionalFormatting>
  <conditionalFormatting sqref="I1">
    <cfRule type="cellIs" dxfId="42" priority="9" operator="between">
      <formula>1</formula>
      <formula>15</formula>
    </cfRule>
  </conditionalFormatting>
  <conditionalFormatting sqref="P1">
    <cfRule type="cellIs" dxfId="41" priority="8" operator="between">
      <formula>0</formula>
      <formula>1</formula>
    </cfRule>
  </conditionalFormatting>
  <conditionalFormatting sqref="Q1">
    <cfRule type="cellIs" dxfId="40" priority="7" operator="between">
      <formula>0</formula>
      <formula>6</formula>
    </cfRule>
  </conditionalFormatting>
  <conditionalFormatting sqref="R1">
    <cfRule type="cellIs" dxfId="39" priority="6" operator="greaterThan">
      <formula>1</formula>
    </cfRule>
  </conditionalFormatting>
  <conditionalFormatting sqref="D1">
    <cfRule type="cellIs" dxfId="38" priority="5" operator="greaterThan">
      <formula>0</formula>
    </cfRule>
  </conditionalFormatting>
  <conditionalFormatting sqref="D1">
    <cfRule type="cellIs" dxfId="37" priority="4" operator="lessThan">
      <formula>0</formula>
    </cfRule>
  </conditionalFormatting>
  <conditionalFormatting sqref="Q210">
    <cfRule type="cellIs" dxfId="36" priority="3" operator="between">
      <formula>0</formula>
      <formula>6</formula>
    </cfRule>
  </conditionalFormatting>
  <conditionalFormatting sqref="R210">
    <cfRule type="cellIs" dxfId="35" priority="2" operator="greaterThan">
      <formula>1</formula>
    </cfRule>
  </conditionalFormatting>
  <conditionalFormatting sqref="Q208">
    <cfRule type="cellIs" dxfId="34" priority="1" operator="between">
      <formula>0</formula>
      <formula>7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Diagramok</vt:lpstr>
      </vt:variant>
      <vt:variant>
        <vt:i4>1</vt:i4>
      </vt:variant>
    </vt:vector>
  </HeadingPairs>
  <TitlesOfParts>
    <vt:vector size="3" baseType="lpstr">
      <vt:lpstr>Munka3</vt:lpstr>
      <vt:lpstr>REITs</vt:lpstr>
      <vt:lpstr>Diagram1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Zoltán</dc:creator>
  <cp:lastModifiedBy>Magyar Zoltán</cp:lastModifiedBy>
  <dcterms:created xsi:type="dcterms:W3CDTF">2019-05-04T19:02:48Z</dcterms:created>
  <dcterms:modified xsi:type="dcterms:W3CDTF">2019-12-22T12:27:13Z</dcterms:modified>
</cp:coreProperties>
</file>